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0" documentId="13_ncr:1_{5E47004A-62E7-48EA-9641-29514FFFACD5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1" sheetId="31" r:id="rId3"/>
    <sheet name="Лист1" sheetId="41" r:id="rId4"/>
    <sheet name="натур показатели патриотика" sheetId="39" r:id="rId5"/>
    <sheet name="патриотика0,361" sheetId="14" r:id="rId6"/>
    <sheet name="натур показатели таланты+инициа" sheetId="40" r:id="rId7"/>
    <sheet name="таланты+инициативы0,27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'инновации+добровольчество0,361'!$A$184:$I$376</definedName>
    <definedName name="_xlnm._FilterDatabase" localSheetId="7" hidden="1">'таланты+инициативы0,278'!$A$184:$I$254</definedName>
    <definedName name="_xlnm.Print_Area" localSheetId="0">затраты!$A$1:$K$24</definedName>
    <definedName name="_xlnm.Print_Area" localSheetId="2">'инновации+добровольчество0,361'!$A$1:$I$438</definedName>
    <definedName name="_xlnm.Print_Area" localSheetId="5">'патриотика0,361'!$A$1:$I$508</definedName>
    <definedName name="_xlnm.Print_Area" localSheetId="7">'таланты+инициативы0,278'!$A$1:$I$255</definedName>
  </definedNames>
  <calcPr calcId="181029"/>
  <fileRecoveryPr autoRecover="0"/>
</workbook>
</file>

<file path=xl/calcChain.xml><?xml version="1.0" encoding="utf-8"?>
<calcChain xmlns="http://schemas.openxmlformats.org/spreadsheetml/2006/main">
  <c r="F15" i="15" l="1"/>
  <c r="F15" i="14"/>
  <c r="C41" i="39"/>
  <c r="C42" i="39"/>
  <c r="C43" i="39"/>
  <c r="C44" i="39"/>
  <c r="C45" i="39"/>
  <c r="C46" i="39"/>
  <c r="C47" i="39"/>
  <c r="C48" i="39"/>
  <c r="C49" i="39"/>
  <c r="C50" i="39"/>
  <c r="C51" i="39"/>
  <c r="C52" i="39"/>
  <c r="C53" i="39"/>
  <c r="C54" i="39"/>
  <c r="C55" i="39"/>
  <c r="C56" i="39"/>
  <c r="C57" i="39"/>
  <c r="C58" i="39"/>
  <c r="C59" i="39"/>
  <c r="C60" i="39"/>
  <c r="C61" i="39"/>
  <c r="C62" i="39"/>
  <c r="C63" i="39"/>
  <c r="C64" i="39"/>
  <c r="C65" i="39"/>
  <c r="C66" i="39"/>
  <c r="C67" i="39"/>
  <c r="C68" i="39"/>
  <c r="C69" i="39"/>
  <c r="B170" i="31"/>
  <c r="F134" i="14"/>
  <c r="F73" i="31" s="1"/>
  <c r="A134" i="14"/>
  <c r="A73" i="31" s="1"/>
  <c r="G133" i="14" l="1"/>
  <c r="G132" i="14"/>
  <c r="G131" i="14"/>
  <c r="G130" i="14"/>
  <c r="G129" i="14"/>
  <c r="G128" i="14"/>
  <c r="G127" i="14"/>
  <c r="G126" i="14"/>
  <c r="G125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C61" i="40" l="1"/>
  <c r="B176" i="15" l="1"/>
  <c r="B177" i="15"/>
  <c r="B178" i="15"/>
  <c r="C84" i="31"/>
  <c r="F84" i="31"/>
  <c r="A147" i="14"/>
  <c r="A84" i="31" s="1"/>
  <c r="B147" i="14"/>
  <c r="H147" i="14" s="1"/>
  <c r="H84" i="31" s="1"/>
  <c r="H91" i="15"/>
  <c r="B84" i="31" l="1"/>
  <c r="F84" i="15"/>
  <c r="D91" i="15" s="1"/>
  <c r="D63" i="38"/>
  <c r="D64" i="38"/>
  <c r="D65" i="38"/>
  <c r="D66" i="38"/>
  <c r="D62" i="38"/>
  <c r="E49" i="38"/>
  <c r="E17" i="38"/>
  <c r="E18" i="38"/>
  <c r="E19" i="38"/>
  <c r="E20" i="38"/>
  <c r="E21" i="38"/>
  <c r="E22" i="38"/>
  <c r="E23" i="38"/>
  <c r="E16" i="38"/>
  <c r="D17" i="38"/>
  <c r="D18" i="38"/>
  <c r="D19" i="38"/>
  <c r="D20" i="38"/>
  <c r="D21" i="38"/>
  <c r="D22" i="38"/>
  <c r="D23" i="38"/>
  <c r="D16" i="38"/>
  <c r="G65" i="31"/>
  <c r="G66" i="31"/>
  <c r="G67" i="31"/>
  <c r="G68" i="31"/>
  <c r="G69" i="31"/>
  <c r="G70" i="31"/>
  <c r="G71" i="31"/>
  <c r="G72" i="31"/>
  <c r="A18" i="31"/>
  <c r="C111" i="39"/>
  <c r="C112" i="39"/>
  <c r="E18" i="39"/>
  <c r="E19" i="39"/>
  <c r="E20" i="39"/>
  <c r="E22" i="39"/>
  <c r="E23" i="39"/>
  <c r="E24" i="39"/>
  <c r="E25" i="39"/>
  <c r="E27" i="39"/>
  <c r="E28" i="39"/>
  <c r="E30" i="39"/>
  <c r="E31" i="39"/>
  <c r="E33" i="39"/>
  <c r="E34" i="39"/>
  <c r="E35" i="39"/>
  <c r="E37" i="39"/>
  <c r="E38" i="39"/>
  <c r="E39" i="39"/>
  <c r="E41" i="39"/>
  <c r="E42" i="39"/>
  <c r="E43" i="39"/>
  <c r="E45" i="39"/>
  <c r="E46" i="39"/>
  <c r="E47" i="39"/>
  <c r="E49" i="39"/>
  <c r="E50" i="39"/>
  <c r="E52" i="39"/>
  <c r="E53" i="39"/>
  <c r="E54" i="39"/>
  <c r="E56" i="39"/>
  <c r="E57" i="39"/>
  <c r="E58" i="39"/>
  <c r="E60" i="39"/>
  <c r="E61" i="39"/>
  <c r="E62" i="39"/>
  <c r="E64" i="39"/>
  <c r="E65" i="39"/>
  <c r="E66" i="39"/>
  <c r="E67" i="39"/>
  <c r="E68" i="39"/>
  <c r="D18" i="39"/>
  <c r="D19" i="39"/>
  <c r="D20" i="39"/>
  <c r="D22" i="39"/>
  <c r="D23" i="39"/>
  <c r="D24" i="39"/>
  <c r="D25" i="39"/>
  <c r="D27" i="39"/>
  <c r="D28" i="39"/>
  <c r="D30" i="39"/>
  <c r="D31" i="39"/>
  <c r="D33" i="39"/>
  <c r="D34" i="39"/>
  <c r="D35" i="39"/>
  <c r="D37" i="39"/>
  <c r="D38" i="39"/>
  <c r="D39" i="39"/>
  <c r="D41" i="39"/>
  <c r="D42" i="39"/>
  <c r="D43" i="39"/>
  <c r="D45" i="39"/>
  <c r="D46" i="39"/>
  <c r="D47" i="39"/>
  <c r="D49" i="39"/>
  <c r="D50" i="39"/>
  <c r="D52" i="39"/>
  <c r="D53" i="39"/>
  <c r="D54" i="39"/>
  <c r="D56" i="39"/>
  <c r="D57" i="39"/>
  <c r="D58" i="39"/>
  <c r="D60" i="39"/>
  <c r="D61" i="39"/>
  <c r="D62" i="39"/>
  <c r="D64" i="39"/>
  <c r="D65" i="39"/>
  <c r="D66" i="39"/>
  <c r="D67" i="39"/>
  <c r="D68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17" i="39"/>
  <c r="E264" i="14"/>
  <c r="E189" i="31" s="1"/>
  <c r="E265" i="14"/>
  <c r="E190" i="31" s="1"/>
  <c r="E266" i="14"/>
  <c r="E191" i="31" s="1"/>
  <c r="E267" i="14"/>
  <c r="E192" i="31" s="1"/>
  <c r="E268" i="14"/>
  <c r="E193" i="31" s="1"/>
  <c r="E269" i="14"/>
  <c r="E194" i="31" s="1"/>
  <c r="E270" i="14"/>
  <c r="E195" i="31" s="1"/>
  <c r="E271" i="14"/>
  <c r="E196" i="31" s="1"/>
  <c r="E272" i="14"/>
  <c r="E197" i="31" s="1"/>
  <c r="E273" i="14"/>
  <c r="E198" i="31" s="1"/>
  <c r="E274" i="14"/>
  <c r="E199" i="31" s="1"/>
  <c r="E275" i="14"/>
  <c r="E200" i="31" s="1"/>
  <c r="E276" i="14"/>
  <c r="E201" i="31" s="1"/>
  <c r="E277" i="14"/>
  <c r="E202" i="31" s="1"/>
  <c r="E278" i="14"/>
  <c r="E203" i="31" s="1"/>
  <c r="E279" i="14"/>
  <c r="E204" i="31" s="1"/>
  <c r="E280" i="14"/>
  <c r="E205" i="31" s="1"/>
  <c r="E281" i="14"/>
  <c r="E206" i="31" s="1"/>
  <c r="E282" i="14"/>
  <c r="E207" i="31" s="1"/>
  <c r="E283" i="14"/>
  <c r="E208" i="31" s="1"/>
  <c r="E284" i="14"/>
  <c r="E209" i="31" s="1"/>
  <c r="E285" i="14"/>
  <c r="E210" i="31" s="1"/>
  <c r="E286" i="14"/>
  <c r="E211" i="31" s="1"/>
  <c r="E287" i="14"/>
  <c r="E212" i="31" s="1"/>
  <c r="E288" i="14"/>
  <c r="E213" i="31" s="1"/>
  <c r="E289" i="14"/>
  <c r="E214" i="31" s="1"/>
  <c r="E290" i="14"/>
  <c r="E215" i="31" s="1"/>
  <c r="E291" i="14"/>
  <c r="E216" i="31" s="1"/>
  <c r="E292" i="14"/>
  <c r="E217" i="31" s="1"/>
  <c r="E293" i="14"/>
  <c r="E218" i="31" s="1"/>
  <c r="E294" i="14"/>
  <c r="E219" i="31" s="1"/>
  <c r="E295" i="14"/>
  <c r="E220" i="31" s="1"/>
  <c r="E296" i="14"/>
  <c r="E221" i="31" s="1"/>
  <c r="E297" i="14"/>
  <c r="E222" i="31" s="1"/>
  <c r="E298" i="14"/>
  <c r="E223" i="31" s="1"/>
  <c r="E299" i="14"/>
  <c r="E224" i="31" s="1"/>
  <c r="E300" i="14"/>
  <c r="E225" i="31" s="1"/>
  <c r="E301" i="14"/>
  <c r="E226" i="31" s="1"/>
  <c r="E302" i="14"/>
  <c r="E227" i="31" s="1"/>
  <c r="E303" i="14"/>
  <c r="E228" i="31" s="1"/>
  <c r="E304" i="14"/>
  <c r="E229" i="31" s="1"/>
  <c r="E305" i="14"/>
  <c r="E230" i="31" s="1"/>
  <c r="E306" i="14"/>
  <c r="E231" i="31" s="1"/>
  <c r="E307" i="14"/>
  <c r="E232" i="31" s="1"/>
  <c r="E308" i="14"/>
  <c r="E233" i="31" s="1"/>
  <c r="E309" i="14"/>
  <c r="E234" i="31" s="1"/>
  <c r="E310" i="14"/>
  <c r="E235" i="31" s="1"/>
  <c r="E311" i="14"/>
  <c r="E236" i="31" s="1"/>
  <c r="E312" i="14"/>
  <c r="E237" i="31" s="1"/>
  <c r="E313" i="14"/>
  <c r="E238" i="31" s="1"/>
  <c r="E314" i="14"/>
  <c r="E239" i="31" s="1"/>
  <c r="E315" i="14"/>
  <c r="E240" i="31" s="1"/>
  <c r="E316" i="14"/>
  <c r="E241" i="31" s="1"/>
  <c r="E317" i="14"/>
  <c r="E242" i="31" s="1"/>
  <c r="E318" i="14"/>
  <c r="E243" i="31" s="1"/>
  <c r="E319" i="14"/>
  <c r="E244" i="31" s="1"/>
  <c r="E320" i="14"/>
  <c r="E245" i="31" s="1"/>
  <c r="E321" i="14"/>
  <c r="E246" i="31" s="1"/>
  <c r="E322" i="14"/>
  <c r="E247" i="31" s="1"/>
  <c r="E323" i="14"/>
  <c r="E248" i="31" s="1"/>
  <c r="E324" i="14"/>
  <c r="E249" i="31" s="1"/>
  <c r="E325" i="14"/>
  <c r="E250" i="31" s="1"/>
  <c r="E326" i="14"/>
  <c r="E251" i="31" s="1"/>
  <c r="E327" i="14"/>
  <c r="E252" i="31" s="1"/>
  <c r="E328" i="14"/>
  <c r="E253" i="31" s="1"/>
  <c r="E329" i="14"/>
  <c r="E254" i="31" s="1"/>
  <c r="E330" i="14"/>
  <c r="E255" i="31" s="1"/>
  <c r="E263" i="14"/>
  <c r="E188" i="31" s="1"/>
  <c r="E231" i="14"/>
  <c r="E156" i="31" s="1"/>
  <c r="E232" i="14"/>
  <c r="E157" i="31" s="1"/>
  <c r="E233" i="14"/>
  <c r="E158" i="31" s="1"/>
  <c r="E234" i="14"/>
  <c r="E159" i="31" s="1"/>
  <c r="E235" i="14"/>
  <c r="E160" i="31" s="1"/>
  <c r="E236" i="14"/>
  <c r="E161" i="31" s="1"/>
  <c r="E237" i="14"/>
  <c r="E162" i="31" s="1"/>
  <c r="E238" i="14"/>
  <c r="E163" i="31" s="1"/>
  <c r="E239" i="14"/>
  <c r="E164" i="31" s="1"/>
  <c r="E240" i="14"/>
  <c r="E165" i="31" s="1"/>
  <c r="E241" i="14"/>
  <c r="E166" i="31" s="1"/>
  <c r="E242" i="14"/>
  <c r="E167" i="31" s="1"/>
  <c r="E243" i="14"/>
  <c r="E168" i="31" s="1"/>
  <c r="E244" i="14"/>
  <c r="E169" i="31" s="1"/>
  <c r="E245" i="14"/>
  <c r="E246" i="14"/>
  <c r="E247" i="14"/>
  <c r="E248" i="14"/>
  <c r="E170" i="31" s="1"/>
  <c r="E249" i="14"/>
  <c r="E250" i="14"/>
  <c r="E251" i="14"/>
  <c r="E253" i="14"/>
  <c r="E254" i="14"/>
  <c r="E255" i="14"/>
  <c r="E212" i="14"/>
  <c r="E136" i="31" s="1"/>
  <c r="E213" i="14"/>
  <c r="E137" i="31" s="1"/>
  <c r="E214" i="14"/>
  <c r="E138" i="31" s="1"/>
  <c r="E215" i="14"/>
  <c r="E139" i="31" s="1"/>
  <c r="E211" i="14"/>
  <c r="A212" i="14"/>
  <c r="A136" i="31" s="1"/>
  <c r="A213" i="14"/>
  <c r="A137" i="31" s="1"/>
  <c r="A214" i="14"/>
  <c r="C109" i="39" s="1"/>
  <c r="A215" i="14"/>
  <c r="C110" i="39" s="1"/>
  <c r="A211" i="14"/>
  <c r="A135" i="31" s="1"/>
  <c r="D69" i="39"/>
  <c r="G59" i="14"/>
  <c r="A18" i="14"/>
  <c r="A19" i="31" s="1"/>
  <c r="D94" i="40"/>
  <c r="D95" i="40"/>
  <c r="D96" i="40"/>
  <c r="D97" i="40"/>
  <c r="D98" i="40"/>
  <c r="D99" i="40"/>
  <c r="D100" i="40"/>
  <c r="D101" i="40"/>
  <c r="D102" i="40"/>
  <c r="D103" i="40"/>
  <c r="D104" i="40"/>
  <c r="D105" i="40"/>
  <c r="D106" i="40"/>
  <c r="D107" i="40"/>
  <c r="D108" i="40"/>
  <c r="D109" i="40"/>
  <c r="D110" i="40"/>
  <c r="D111" i="40"/>
  <c r="D112" i="40"/>
  <c r="D113" i="40"/>
  <c r="D114" i="40"/>
  <c r="D115" i="40"/>
  <c r="D116" i="40"/>
  <c r="D117" i="40"/>
  <c r="D118" i="40"/>
  <c r="D119" i="40"/>
  <c r="D120" i="40"/>
  <c r="D121" i="40"/>
  <c r="D122" i="40"/>
  <c r="D123" i="40"/>
  <c r="D124" i="40"/>
  <c r="D125" i="40"/>
  <c r="D126" i="40"/>
  <c r="D127" i="40"/>
  <c r="D128" i="40"/>
  <c r="D129" i="40"/>
  <c r="D130" i="40"/>
  <c r="D131" i="40"/>
  <c r="D132" i="40"/>
  <c r="D133" i="40"/>
  <c r="D134" i="40"/>
  <c r="D135" i="40"/>
  <c r="D136" i="40"/>
  <c r="D137" i="40"/>
  <c r="D138" i="40"/>
  <c r="D139" i="40"/>
  <c r="D140" i="40"/>
  <c r="D141" i="40"/>
  <c r="D142" i="40"/>
  <c r="D143" i="40"/>
  <c r="D144" i="40"/>
  <c r="D145" i="40"/>
  <c r="D146" i="40"/>
  <c r="D147" i="40"/>
  <c r="D148" i="40"/>
  <c r="D149" i="40"/>
  <c r="D150" i="40"/>
  <c r="D151" i="40"/>
  <c r="D152" i="40"/>
  <c r="D153" i="40"/>
  <c r="D154" i="40"/>
  <c r="D155" i="40"/>
  <c r="D156" i="40"/>
  <c r="D157" i="40"/>
  <c r="D158" i="40"/>
  <c r="D159" i="40"/>
  <c r="D160" i="40"/>
  <c r="D161" i="40"/>
  <c r="D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181" i="40"/>
  <c r="C182" i="40"/>
  <c r="C183" i="40"/>
  <c r="C184" i="40"/>
  <c r="C185" i="40"/>
  <c r="C186" i="40"/>
  <c r="C187" i="40"/>
  <c r="C188" i="40"/>
  <c r="C189" i="40"/>
  <c r="C190" i="40"/>
  <c r="C191" i="40"/>
  <c r="C192" i="40"/>
  <c r="C193" i="40"/>
  <c r="C194" i="40"/>
  <c r="C195" i="40"/>
  <c r="C196" i="40"/>
  <c r="C197" i="40"/>
  <c r="C198" i="40"/>
  <c r="C199" i="40"/>
  <c r="C200" i="40"/>
  <c r="C201" i="40"/>
  <c r="C202" i="40"/>
  <c r="C203" i="40"/>
  <c r="C204" i="40"/>
  <c r="C205" i="40"/>
  <c r="C206" i="40"/>
  <c r="C207" i="40"/>
  <c r="C208" i="40"/>
  <c r="C209" i="40"/>
  <c r="C210" i="40"/>
  <c r="C211" i="40"/>
  <c r="C212" i="40"/>
  <c r="C213" i="40"/>
  <c r="C214" i="40"/>
  <c r="C215" i="40"/>
  <c r="C216" i="40"/>
  <c r="C217" i="40"/>
  <c r="C218" i="40"/>
  <c r="C219" i="40"/>
  <c r="C220" i="40"/>
  <c r="C221" i="40"/>
  <c r="C222" i="40"/>
  <c r="C223" i="40"/>
  <c r="C224" i="40"/>
  <c r="C225" i="40"/>
  <c r="C226" i="40"/>
  <c r="C227" i="40"/>
  <c r="C228" i="40"/>
  <c r="C229" i="40"/>
  <c r="C230" i="40"/>
  <c r="C231" i="40"/>
  <c r="C232" i="40"/>
  <c r="C233" i="40"/>
  <c r="C234" i="40"/>
  <c r="C235" i="40"/>
  <c r="C236" i="40"/>
  <c r="C237" i="40"/>
  <c r="C238" i="40"/>
  <c r="C239" i="40"/>
  <c r="C240" i="40"/>
  <c r="C241" i="40"/>
  <c r="C242" i="40"/>
  <c r="C243" i="40"/>
  <c r="C244" i="40"/>
  <c r="C245" i="40"/>
  <c r="C246" i="40"/>
  <c r="C247" i="40"/>
  <c r="C248" i="40"/>
  <c r="C249" i="40"/>
  <c r="C250" i="40"/>
  <c r="C251" i="40"/>
  <c r="C252" i="40"/>
  <c r="C253" i="40"/>
  <c r="C254" i="40"/>
  <c r="C255" i="40"/>
  <c r="C256" i="40"/>
  <c r="C257" i="40"/>
  <c r="C258" i="40"/>
  <c r="C259" i="40"/>
  <c r="C260" i="40"/>
  <c r="C261" i="40"/>
  <c r="C262" i="40"/>
  <c r="C263" i="40"/>
  <c r="C264" i="40"/>
  <c r="C265" i="40"/>
  <c r="C266" i="40"/>
  <c r="C267" i="40"/>
  <c r="C268" i="40"/>
  <c r="C269" i="40"/>
  <c r="C270" i="40"/>
  <c r="C271" i="40"/>
  <c r="C272" i="40"/>
  <c r="C273" i="40"/>
  <c r="C274" i="40"/>
  <c r="C275" i="40"/>
  <c r="C276" i="40"/>
  <c r="C277" i="40"/>
  <c r="C278" i="40"/>
  <c r="C279" i="40"/>
  <c r="C280" i="40"/>
  <c r="C281" i="40"/>
  <c r="C282" i="40"/>
  <c r="C283" i="40"/>
  <c r="C284" i="40"/>
  <c r="C285" i="40"/>
  <c r="C286" i="40"/>
  <c r="C287" i="40"/>
  <c r="C288" i="40"/>
  <c r="C289" i="40"/>
  <c r="C290" i="40"/>
  <c r="C291" i="40"/>
  <c r="C292" i="40"/>
  <c r="C293" i="40"/>
  <c r="C294" i="40"/>
  <c r="C295" i="40"/>
  <c r="C296" i="40"/>
  <c r="C297" i="40"/>
  <c r="C298" i="40"/>
  <c r="C299" i="40"/>
  <c r="C300" i="40"/>
  <c r="C301" i="40"/>
  <c r="C302" i="40"/>
  <c r="C303" i="40"/>
  <c r="C304" i="40"/>
  <c r="C305" i="40"/>
  <c r="C306" i="40"/>
  <c r="C307" i="40"/>
  <c r="C308" i="40"/>
  <c r="C309" i="40"/>
  <c r="C310" i="40"/>
  <c r="C311" i="40"/>
  <c r="C312" i="40"/>
  <c r="C313" i="40"/>
  <c r="C314" i="40"/>
  <c r="C315" i="40"/>
  <c r="C316" i="40"/>
  <c r="C317" i="40"/>
  <c r="C318" i="40"/>
  <c r="C319" i="40"/>
  <c r="C320" i="40"/>
  <c r="C321" i="40"/>
  <c r="C322" i="40"/>
  <c r="C323" i="40"/>
  <c r="C324" i="40"/>
  <c r="C325" i="40"/>
  <c r="C326" i="40"/>
  <c r="C327" i="40"/>
  <c r="C328" i="40"/>
  <c r="C329" i="40"/>
  <c r="C330" i="40"/>
  <c r="D74" i="40"/>
  <c r="D75" i="40"/>
  <c r="D76" i="40"/>
  <c r="D77" i="40"/>
  <c r="D73" i="40"/>
  <c r="C74" i="40"/>
  <c r="C75" i="40"/>
  <c r="C76" i="40"/>
  <c r="C77" i="40"/>
  <c r="C78" i="40"/>
  <c r="C79" i="40"/>
  <c r="C73" i="40"/>
  <c r="C59" i="40"/>
  <c r="C60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46" i="40"/>
  <c r="E17" i="40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16" i="40"/>
  <c r="C32" i="40"/>
  <c r="C33" i="40"/>
  <c r="C34" i="40"/>
  <c r="C35" i="40"/>
  <c r="C27" i="40"/>
  <c r="C28" i="40"/>
  <c r="C29" i="40"/>
  <c r="C30" i="40"/>
  <c r="C31" i="40"/>
  <c r="C17" i="40"/>
  <c r="C18" i="40"/>
  <c r="C19" i="40"/>
  <c r="C20" i="40"/>
  <c r="C21" i="40"/>
  <c r="C22" i="40"/>
  <c r="C23" i="40"/>
  <c r="C24" i="40"/>
  <c r="C25" i="40"/>
  <c r="C26" i="40"/>
  <c r="C16" i="40"/>
  <c r="G61" i="15"/>
  <c r="G62" i="15"/>
  <c r="G63" i="15"/>
  <c r="G65" i="15"/>
  <c r="G66" i="15"/>
  <c r="G67" i="15"/>
  <c r="G69" i="15"/>
  <c r="G70" i="15"/>
  <c r="G71" i="15"/>
  <c r="G73" i="15"/>
  <c r="G74" i="15"/>
  <c r="G75" i="15"/>
  <c r="E80" i="15"/>
  <c r="G80" i="15" s="1"/>
  <c r="A138" i="31" l="1"/>
  <c r="C106" i="39"/>
  <c r="A139" i="31"/>
  <c r="C66" i="38" s="1"/>
  <c r="C108" i="39"/>
  <c r="C107" i="39"/>
  <c r="E35" i="40"/>
  <c r="H95" i="15" l="1"/>
  <c r="H94" i="15"/>
  <c r="H93" i="15"/>
  <c r="H92" i="15"/>
  <c r="H90" i="15"/>
  <c r="H27" i="15"/>
  <c r="H26" i="15"/>
  <c r="J50" i="31" l="1"/>
  <c r="F16" i="31"/>
  <c r="E262" i="14"/>
  <c r="A281" i="14"/>
  <c r="A282" i="14"/>
  <c r="A283" i="14"/>
  <c r="A284" i="14"/>
  <c r="A285" i="14"/>
  <c r="A286" i="14"/>
  <c r="A287" i="14"/>
  <c r="A288" i="14"/>
  <c r="A289" i="14"/>
  <c r="A290" i="14"/>
  <c r="A291" i="14"/>
  <c r="A292" i="14"/>
  <c r="A293" i="14"/>
  <c r="A294" i="14"/>
  <c r="A295" i="14"/>
  <c r="A296" i="14"/>
  <c r="A263" i="14"/>
  <c r="A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62" i="14"/>
  <c r="C127" i="39" s="1"/>
  <c r="E230" i="14"/>
  <c r="E155" i="31" s="1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C95" i="39" s="1"/>
  <c r="A247" i="14"/>
  <c r="C96" i="39" s="1"/>
  <c r="A248" i="14"/>
  <c r="A249" i="14"/>
  <c r="A250" i="14"/>
  <c r="A252" i="14"/>
  <c r="A253" i="14"/>
  <c r="A254" i="14"/>
  <c r="A255" i="14"/>
  <c r="A230" i="14"/>
  <c r="A223" i="14"/>
  <c r="A147" i="31" s="1"/>
  <c r="B151" i="14"/>
  <c r="H151" i="14" s="1"/>
  <c r="A151" i="14"/>
  <c r="A88" i="31" s="1"/>
  <c r="A139" i="14"/>
  <c r="E24" i="14"/>
  <c r="E22" i="14"/>
  <c r="E142" i="14" s="1"/>
  <c r="D14" i="14"/>
  <c r="D15" i="31" s="1"/>
  <c r="E34" i="15"/>
  <c r="F34" i="15"/>
  <c r="G34" i="15" s="1"/>
  <c r="B35" i="15"/>
  <c r="B42" i="15" s="1"/>
  <c r="F35" i="15"/>
  <c r="G35" i="15" s="1"/>
  <c r="E42" i="15"/>
  <c r="E43" i="15" s="1"/>
  <c r="D43" i="15"/>
  <c r="B45" i="15"/>
  <c r="D46" i="15"/>
  <c r="E50" i="15" s="1"/>
  <c r="A50" i="15"/>
  <c r="D50" i="15"/>
  <c r="A51" i="15"/>
  <c r="D51" i="15"/>
  <c r="A52" i="15"/>
  <c r="D52" i="15"/>
  <c r="A53" i="15"/>
  <c r="D53" i="15"/>
  <c r="F53" i="15"/>
  <c r="C85" i="40"/>
  <c r="F111" i="15"/>
  <c r="D120" i="15" s="1"/>
  <c r="F120" i="15" s="1"/>
  <c r="G79" i="15"/>
  <c r="C97" i="39" l="1"/>
  <c r="A170" i="31"/>
  <c r="A164" i="31"/>
  <c r="C42" i="38" s="1"/>
  <c r="C88" i="39"/>
  <c r="C138" i="39"/>
  <c r="A198" i="31"/>
  <c r="A208" i="31"/>
  <c r="C148" i="39"/>
  <c r="C81" i="39"/>
  <c r="A157" i="31"/>
  <c r="C35" i="38" s="1"/>
  <c r="A191" i="31"/>
  <c r="C131" i="39"/>
  <c r="A219" i="31"/>
  <c r="C159" i="39"/>
  <c r="A168" i="31"/>
  <c r="C46" i="38" s="1"/>
  <c r="C92" i="39"/>
  <c r="A162" i="31"/>
  <c r="C40" i="38" s="1"/>
  <c r="C86" i="39"/>
  <c r="A190" i="31"/>
  <c r="C130" i="39"/>
  <c r="A212" i="31"/>
  <c r="C152" i="39"/>
  <c r="A167" i="31"/>
  <c r="C45" i="38" s="1"/>
  <c r="C91" i="39"/>
  <c r="A161" i="31"/>
  <c r="C39" i="38" s="1"/>
  <c r="C85" i="39"/>
  <c r="A201" i="31"/>
  <c r="C141" i="39"/>
  <c r="A195" i="31"/>
  <c r="C135" i="39"/>
  <c r="A189" i="31"/>
  <c r="C129" i="39"/>
  <c r="A217" i="31"/>
  <c r="C157" i="39"/>
  <c r="A211" i="31"/>
  <c r="C151" i="39"/>
  <c r="C94" i="39"/>
  <c r="A192" i="31"/>
  <c r="C132" i="39"/>
  <c r="A214" i="31"/>
  <c r="C154" i="39"/>
  <c r="C87" i="39"/>
  <c r="A163" i="31"/>
  <c r="C41" i="38" s="1"/>
  <c r="A203" i="31"/>
  <c r="C143" i="39"/>
  <c r="A213" i="31"/>
  <c r="C153" i="39"/>
  <c r="A156" i="31"/>
  <c r="C34" i="38" s="1"/>
  <c r="C80" i="39"/>
  <c r="A196" i="31"/>
  <c r="C136" i="39"/>
  <c r="A218" i="31"/>
  <c r="C158" i="39"/>
  <c r="A166" i="31"/>
  <c r="C44" i="38" s="1"/>
  <c r="C90" i="39"/>
  <c r="A160" i="31"/>
  <c r="C38" i="38" s="1"/>
  <c r="C84" i="39"/>
  <c r="A200" i="31"/>
  <c r="C140" i="39"/>
  <c r="A194" i="31"/>
  <c r="C134" i="39"/>
  <c r="A188" i="31"/>
  <c r="C128" i="39"/>
  <c r="A216" i="31"/>
  <c r="C156" i="39"/>
  <c r="A210" i="31"/>
  <c r="C150" i="39"/>
  <c r="A158" i="31"/>
  <c r="C36" i="38" s="1"/>
  <c r="C82" i="39"/>
  <c r="A204" i="31"/>
  <c r="C144" i="39"/>
  <c r="A220" i="31"/>
  <c r="C160" i="39"/>
  <c r="C93" i="39"/>
  <c r="A169" i="31"/>
  <c r="C47" i="38" s="1"/>
  <c r="A197" i="31"/>
  <c r="C137" i="39"/>
  <c r="A207" i="31"/>
  <c r="C147" i="39"/>
  <c r="A155" i="31"/>
  <c r="C33" i="38" s="1"/>
  <c r="C79" i="39"/>
  <c r="A202" i="31"/>
  <c r="C142" i="39"/>
  <c r="A206" i="31"/>
  <c r="C146" i="39"/>
  <c r="A165" i="31"/>
  <c r="C43" i="38" s="1"/>
  <c r="C89" i="39"/>
  <c r="A159" i="31"/>
  <c r="C37" i="38" s="1"/>
  <c r="C83" i="39"/>
  <c r="A205" i="31"/>
  <c r="C145" i="39"/>
  <c r="A199" i="31"/>
  <c r="C139" i="39"/>
  <c r="A193" i="31"/>
  <c r="C133" i="39"/>
  <c r="A221" i="31"/>
  <c r="C161" i="39"/>
  <c r="A215" i="31"/>
  <c r="C155" i="39"/>
  <c r="A209" i="31"/>
  <c r="C149" i="39"/>
  <c r="D35" i="15"/>
  <c r="D36" i="15" s="1"/>
  <c r="F36" i="15"/>
  <c r="B36" i="15"/>
  <c r="C125" i="39"/>
  <c r="B88" i="31"/>
  <c r="H88" i="31" s="1"/>
  <c r="E23" i="31"/>
  <c r="E79" i="31" s="1"/>
  <c r="E52" i="15"/>
  <c r="E53" i="15"/>
  <c r="E51" i="15"/>
  <c r="B43" i="15"/>
  <c r="G36" i="15"/>
  <c r="D117" i="15"/>
  <c r="D119" i="15"/>
  <c r="E35" i="15" l="1"/>
  <c r="E36" i="15" s="1"/>
  <c r="D95" i="15"/>
  <c r="E95" i="15" s="1"/>
  <c r="G95" i="15" l="1"/>
  <c r="I95" i="15" s="1"/>
  <c r="E85" i="40"/>
  <c r="E181" i="14" l="1"/>
  <c r="E182" i="14"/>
  <c r="E183" i="14"/>
  <c r="E184" i="14"/>
  <c r="E185" i="14"/>
  <c r="E180" i="14"/>
  <c r="D93" i="15" l="1"/>
  <c r="E93" i="15" s="1"/>
  <c r="G93" i="15" l="1"/>
  <c r="E83" i="40"/>
  <c r="G76" i="15"/>
  <c r="G77" i="15"/>
  <c r="G78" i="15"/>
  <c r="G81" i="15" l="1"/>
  <c r="D160" i="14"/>
  <c r="D98" i="31" s="1"/>
  <c r="D161" i="14"/>
  <c r="D159" i="14"/>
  <c r="D97" i="31" s="1"/>
  <c r="A297" i="14"/>
  <c r="A298" i="14"/>
  <c r="A299" i="14"/>
  <c r="A300" i="14"/>
  <c r="A301" i="14"/>
  <c r="A302" i="14"/>
  <c r="A303" i="14"/>
  <c r="A304" i="14"/>
  <c r="A305" i="14"/>
  <c r="E223" i="14"/>
  <c r="E147" i="31" s="1"/>
  <c r="F212" i="14"/>
  <c r="F213" i="14"/>
  <c r="F214" i="14"/>
  <c r="F211" i="14"/>
  <c r="F203" i="14"/>
  <c r="F56" i="31" s="1"/>
  <c r="F51" i="15" s="1"/>
  <c r="F204" i="14"/>
  <c r="F57" i="31" s="1"/>
  <c r="F52" i="15" s="1"/>
  <c r="A229" i="31" l="1"/>
  <c r="C124" i="38" s="1"/>
  <c r="C169" i="39"/>
  <c r="A230" i="31"/>
  <c r="C125" i="38" s="1"/>
  <c r="C170" i="39"/>
  <c r="A223" i="31"/>
  <c r="C163" i="39"/>
  <c r="A228" i="31"/>
  <c r="C168" i="39"/>
  <c r="A227" i="31"/>
  <c r="C122" i="38" s="1"/>
  <c r="C167" i="39"/>
  <c r="A226" i="31"/>
  <c r="C121" i="38" s="1"/>
  <c r="C166" i="39"/>
  <c r="A222" i="31"/>
  <c r="C162" i="39"/>
  <c r="A225" i="31"/>
  <c r="C165" i="39"/>
  <c r="A224" i="31"/>
  <c r="C164" i="39"/>
  <c r="D99" i="31"/>
  <c r="D120" i="38"/>
  <c r="D121" i="38"/>
  <c r="D122" i="38"/>
  <c r="D123" i="38"/>
  <c r="D124" i="38"/>
  <c r="D168" i="39" s="1"/>
  <c r="D125" i="38"/>
  <c r="D169" i="39" s="1"/>
  <c r="D82" i="38"/>
  <c r="D83" i="38"/>
  <c r="B155" i="31"/>
  <c r="B156" i="31"/>
  <c r="E135" i="31"/>
  <c r="E115" i="31"/>
  <c r="E116" i="31"/>
  <c r="E117" i="31"/>
  <c r="E118" i="31"/>
  <c r="E119" i="31"/>
  <c r="E114" i="31"/>
  <c r="E187" i="31"/>
  <c r="C123" i="38"/>
  <c r="C83" i="38"/>
  <c r="C120" i="38"/>
  <c r="A187" i="31"/>
  <c r="C82" i="38" s="1"/>
  <c r="B148" i="14"/>
  <c r="H148" i="14" s="1"/>
  <c r="B149" i="14"/>
  <c r="H149" i="14" s="1"/>
  <c r="B150" i="14"/>
  <c r="H150" i="14" s="1"/>
  <c r="B146" i="14"/>
  <c r="H146" i="14" s="1"/>
  <c r="B27" i="14"/>
  <c r="H27" i="14" s="1"/>
  <c r="B26" i="14"/>
  <c r="H26" i="14" s="1"/>
  <c r="C93" i="40"/>
  <c r="B86" i="31" l="1"/>
  <c r="H86" i="31" s="1"/>
  <c r="B83" i="31"/>
  <c r="H83" i="31" s="1"/>
  <c r="B28" i="31"/>
  <c r="H28" i="31" s="1"/>
  <c r="B27" i="31"/>
  <c r="H27" i="31" s="1"/>
  <c r="B87" i="31"/>
  <c r="H87" i="31" s="1"/>
  <c r="B85" i="31"/>
  <c r="H85" i="31" s="1"/>
  <c r="B264" i="14" l="1"/>
  <c r="B265" i="14"/>
  <c r="B266" i="14"/>
  <c r="B267" i="14"/>
  <c r="B268" i="14"/>
  <c r="B269" i="14"/>
  <c r="B270" i="14"/>
  <c r="B271" i="14"/>
  <c r="B272" i="14"/>
  <c r="B273" i="14"/>
  <c r="B274" i="14"/>
  <c r="B275" i="14"/>
  <c r="B276" i="14"/>
  <c r="B277" i="14"/>
  <c r="B278" i="14"/>
  <c r="B279" i="14"/>
  <c r="B280" i="14"/>
  <c r="B281" i="14"/>
  <c r="B282" i="14"/>
  <c r="B165" i="31"/>
  <c r="B170" i="15" s="1"/>
  <c r="B166" i="31"/>
  <c r="B171" i="15" s="1"/>
  <c r="B167" i="31"/>
  <c r="B168" i="31"/>
  <c r="B169" i="31"/>
  <c r="B174" i="15" s="1"/>
  <c r="B164" i="31"/>
  <c r="B169" i="15" s="1"/>
  <c r="B172" i="15" l="1"/>
  <c r="B173" i="15"/>
  <c r="B120" i="15"/>
  <c r="A115" i="31"/>
  <c r="A116" i="31"/>
  <c r="A117" i="31"/>
  <c r="A118" i="31"/>
  <c r="A119" i="31"/>
  <c r="A114" i="31"/>
  <c r="D94" i="15" l="1"/>
  <c r="E94" i="15" s="1"/>
  <c r="A94" i="15"/>
  <c r="C84" i="40" s="1"/>
  <c r="A93" i="15"/>
  <c r="C83" i="40" s="1"/>
  <c r="A92" i="15"/>
  <c r="C82" i="40" s="1"/>
  <c r="A90" i="15"/>
  <c r="C81" i="40" s="1"/>
  <c r="D92" i="15"/>
  <c r="E92" i="15" s="1"/>
  <c r="D90" i="15"/>
  <c r="E90" i="15" l="1"/>
  <c r="E91" i="15"/>
  <c r="G91" i="15" s="1"/>
  <c r="I91" i="15" s="1"/>
  <c r="G92" i="15"/>
  <c r="I92" i="15" s="1"/>
  <c r="E82" i="40"/>
  <c r="G90" i="15"/>
  <c r="I90" i="15" s="1"/>
  <c r="E81" i="40"/>
  <c r="G94" i="15"/>
  <c r="I94" i="15" s="1"/>
  <c r="E84" i="40"/>
  <c r="I93" i="15"/>
  <c r="I96" i="15" l="1"/>
  <c r="A148" i="14"/>
  <c r="A149" i="14"/>
  <c r="A150" i="14"/>
  <c r="A146" i="14"/>
  <c r="A76" i="31" l="1"/>
  <c r="A16" i="14"/>
  <c r="A17" i="31" s="1"/>
  <c r="E507" i="14" l="1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490" i="14"/>
  <c r="E491" i="14"/>
  <c r="E492" i="14"/>
  <c r="E493" i="14"/>
  <c r="E494" i="14"/>
  <c r="C96" i="38"/>
  <c r="D96" i="38"/>
  <c r="D139" i="39" s="1"/>
  <c r="C97" i="38"/>
  <c r="D97" i="38"/>
  <c r="D140" i="39" s="1"/>
  <c r="C87" i="38"/>
  <c r="D87" i="38"/>
  <c r="D130" i="39" s="1"/>
  <c r="D85" i="38"/>
  <c r="D128" i="39" s="1"/>
  <c r="C85" i="38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D100" i="39" l="1"/>
  <c r="D101" i="39"/>
  <c r="D102" i="39"/>
  <c r="D103" i="39"/>
  <c r="D104" i="39"/>
  <c r="C53" i="38"/>
  <c r="C54" i="38"/>
  <c r="C55" i="38"/>
  <c r="C56" i="38"/>
  <c r="C57" i="38"/>
  <c r="C58" i="38"/>
  <c r="C59" i="38"/>
  <c r="C60" i="38"/>
  <c r="C50" i="38"/>
  <c r="C51" i="38"/>
  <c r="C52" i="38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C299" i="39"/>
  <c r="C301" i="39"/>
  <c r="C303" i="39"/>
  <c r="C305" i="39"/>
  <c r="C307" i="39"/>
  <c r="C309" i="39"/>
  <c r="C311" i="39"/>
  <c r="C313" i="39"/>
  <c r="C315" i="39"/>
  <c r="C317" i="39"/>
  <c r="C319" i="39"/>
  <c r="C320" i="39"/>
  <c r="C322" i="39"/>
  <c r="C323" i="39"/>
  <c r="C324" i="39"/>
  <c r="C326" i="39"/>
  <c r="C327" i="39"/>
  <c r="C328" i="39"/>
  <c r="C330" i="39"/>
  <c r="C331" i="39"/>
  <c r="C332" i="39"/>
  <c r="C334" i="39"/>
  <c r="C335" i="39"/>
  <c r="C336" i="39"/>
  <c r="C338" i="39"/>
  <c r="C339" i="39"/>
  <c r="C340" i="39"/>
  <c r="C342" i="39"/>
  <c r="C343" i="39"/>
  <c r="C344" i="39"/>
  <c r="C346" i="39"/>
  <c r="C347" i="39"/>
  <c r="C348" i="39"/>
  <c r="C350" i="39"/>
  <c r="C351" i="39"/>
  <c r="C352" i="39"/>
  <c r="C357" i="39"/>
  <c r="C358" i="39"/>
  <c r="C359" i="39"/>
  <c r="C62" i="40"/>
  <c r="C63" i="40"/>
  <c r="C64" i="40"/>
  <c r="C65" i="40"/>
  <c r="C66" i="40"/>
  <c r="C67" i="40"/>
  <c r="C68" i="40"/>
  <c r="C69" i="40"/>
  <c r="C70" i="40"/>
  <c r="C71" i="40"/>
  <c r="C98" i="39"/>
  <c r="C99" i="39"/>
  <c r="C101" i="39"/>
  <c r="C102" i="39"/>
  <c r="C103" i="39"/>
  <c r="C104" i="39"/>
  <c r="B158" i="31"/>
  <c r="B159" i="31"/>
  <c r="B160" i="31"/>
  <c r="B161" i="31"/>
  <c r="B162" i="31"/>
  <c r="B163" i="31"/>
  <c r="B168" i="15" s="1"/>
  <c r="B157" i="31"/>
  <c r="C355" i="39" l="1"/>
  <c r="C356" i="39"/>
  <c r="C354" i="39"/>
  <c r="C349" i="39"/>
  <c r="C341" i="39"/>
  <c r="C333" i="39"/>
  <c r="C325" i="39"/>
  <c r="C353" i="39"/>
  <c r="C345" i="39"/>
  <c r="C337" i="39"/>
  <c r="C329" i="39"/>
  <c r="C321" i="39"/>
  <c r="C318" i="39"/>
  <c r="C312" i="39"/>
  <c r="C308" i="39"/>
  <c r="C304" i="39"/>
  <c r="C298" i="39"/>
  <c r="C316" i="39"/>
  <c r="C314" i="39"/>
  <c r="C310" i="39"/>
  <c r="C306" i="39"/>
  <c r="C302" i="39"/>
  <c r="C300" i="39"/>
  <c r="C48" i="38" l="1"/>
  <c r="C49" i="38"/>
  <c r="E79" i="38"/>
  <c r="C79" i="38"/>
  <c r="C360" i="39"/>
  <c r="C361" i="39"/>
  <c r="C362" i="39"/>
  <c r="C363" i="39"/>
  <c r="C331" i="40" s="1"/>
  <c r="C364" i="39"/>
  <c r="C332" i="40" s="1"/>
  <c r="C365" i="39"/>
  <c r="C333" i="40" s="1"/>
  <c r="A153" i="15"/>
  <c r="E222" i="14"/>
  <c r="G222" i="14" s="1"/>
  <c r="G146" i="31"/>
  <c r="D80" i="39" l="1"/>
  <c r="D81" i="39"/>
  <c r="D82" i="39"/>
  <c r="D83" i="39"/>
  <c r="D84" i="39"/>
  <c r="D85" i="39"/>
  <c r="D86" i="39"/>
  <c r="D87" i="39"/>
  <c r="D88" i="39"/>
  <c r="D89" i="39"/>
  <c r="D90" i="39"/>
  <c r="D91" i="39"/>
  <c r="D92" i="39"/>
  <c r="D93" i="39"/>
  <c r="D79" i="39"/>
  <c r="D86" i="38"/>
  <c r="D129" i="39" s="1"/>
  <c r="D88" i="38"/>
  <c r="D131" i="39" s="1"/>
  <c r="D89" i="38"/>
  <c r="D132" i="39" s="1"/>
  <c r="D90" i="38"/>
  <c r="D133" i="39" s="1"/>
  <c r="D91" i="38"/>
  <c r="D134" i="39" s="1"/>
  <c r="D92" i="38"/>
  <c r="D135" i="39" s="1"/>
  <c r="D93" i="38"/>
  <c r="D136" i="39" s="1"/>
  <c r="D94" i="38"/>
  <c r="D137" i="39" s="1"/>
  <c r="D95" i="38"/>
  <c r="D138" i="39" s="1"/>
  <c r="D98" i="38"/>
  <c r="D141" i="39" s="1"/>
  <c r="D99" i="38"/>
  <c r="D142" i="39" s="1"/>
  <c r="D100" i="38"/>
  <c r="D143" i="39" s="1"/>
  <c r="D101" i="38"/>
  <c r="D144" i="39" s="1"/>
  <c r="D102" i="38"/>
  <c r="D145" i="39" s="1"/>
  <c r="D103" i="38"/>
  <c r="D146" i="39" s="1"/>
  <c r="D104" i="38"/>
  <c r="D147" i="39" s="1"/>
  <c r="D105" i="38"/>
  <c r="D148" i="39" s="1"/>
  <c r="D106" i="38"/>
  <c r="D149" i="39" s="1"/>
  <c r="D107" i="38"/>
  <c r="D150" i="39" s="1"/>
  <c r="D108" i="38"/>
  <c r="D151" i="39" s="1"/>
  <c r="D109" i="38"/>
  <c r="D152" i="39" s="1"/>
  <c r="D110" i="38"/>
  <c r="D153" i="39" s="1"/>
  <c r="D111" i="38"/>
  <c r="D154" i="39" s="1"/>
  <c r="D112" i="38"/>
  <c r="D155" i="39" s="1"/>
  <c r="D113" i="38"/>
  <c r="D156" i="39" s="1"/>
  <c r="D114" i="38"/>
  <c r="D157" i="39" s="1"/>
  <c r="D115" i="38"/>
  <c r="D158" i="39" s="1"/>
  <c r="D116" i="38"/>
  <c r="D159" i="39" s="1"/>
  <c r="D117" i="38"/>
  <c r="D161" i="39" s="1"/>
  <c r="D118" i="38"/>
  <c r="D162" i="39" s="1"/>
  <c r="D119" i="38"/>
  <c r="D163" i="39" s="1"/>
  <c r="D164" i="39"/>
  <c r="D165" i="39"/>
  <c r="D166" i="39"/>
  <c r="D167" i="39"/>
  <c r="D126" i="38"/>
  <c r="D127" i="38"/>
  <c r="D128" i="38"/>
  <c r="D129" i="38"/>
  <c r="D130" i="38"/>
  <c r="D131" i="38"/>
  <c r="D132" i="38"/>
  <c r="D133" i="38"/>
  <c r="D134" i="38"/>
  <c r="D135" i="38"/>
  <c r="D136" i="38"/>
  <c r="D137" i="38"/>
  <c r="D138" i="38"/>
  <c r="D139" i="38"/>
  <c r="D140" i="38"/>
  <c r="D141" i="38"/>
  <c r="D142" i="38"/>
  <c r="D143" i="38"/>
  <c r="D144" i="38"/>
  <c r="D145" i="38"/>
  <c r="D146" i="38"/>
  <c r="D147" i="38"/>
  <c r="D148" i="38"/>
  <c r="D149" i="38"/>
  <c r="D150" i="38"/>
  <c r="D162" i="40" s="1"/>
  <c r="D163" i="40"/>
  <c r="D196" i="39"/>
  <c r="D164" i="40" s="1"/>
  <c r="D197" i="39"/>
  <c r="D165" i="40" s="1"/>
  <c r="D198" i="39"/>
  <c r="D166" i="40" s="1"/>
  <c r="D199" i="39"/>
  <c r="D167" i="40" s="1"/>
  <c r="D200" i="39"/>
  <c r="D168" i="40" s="1"/>
  <c r="D201" i="39"/>
  <c r="D169" i="40" s="1"/>
  <c r="D202" i="39"/>
  <c r="D170" i="40" s="1"/>
  <c r="D203" i="39"/>
  <c r="D171" i="40" s="1"/>
  <c r="D204" i="39"/>
  <c r="D172" i="40" s="1"/>
  <c r="D205" i="39"/>
  <c r="D173" i="40" s="1"/>
  <c r="D206" i="39"/>
  <c r="D174" i="40" s="1"/>
  <c r="D207" i="39"/>
  <c r="D175" i="40" s="1"/>
  <c r="D208" i="39"/>
  <c r="D176" i="40" s="1"/>
  <c r="D209" i="39"/>
  <c r="D177" i="40" s="1"/>
  <c r="D210" i="39"/>
  <c r="D178" i="40" s="1"/>
  <c r="D211" i="39"/>
  <c r="D179" i="40" s="1"/>
  <c r="D212" i="39"/>
  <c r="D180" i="40" s="1"/>
  <c r="D213" i="39"/>
  <c r="D181" i="40" s="1"/>
  <c r="D214" i="39"/>
  <c r="D182" i="40" s="1"/>
  <c r="D215" i="39"/>
  <c r="D183" i="40" s="1"/>
  <c r="D216" i="39"/>
  <c r="D184" i="40" s="1"/>
  <c r="D217" i="39"/>
  <c r="D185" i="40" s="1"/>
  <c r="D218" i="39"/>
  <c r="D186" i="40" s="1"/>
  <c r="D219" i="39"/>
  <c r="D187" i="40" s="1"/>
  <c r="D220" i="39"/>
  <c r="D188" i="40" s="1"/>
  <c r="D221" i="39"/>
  <c r="D189" i="40" s="1"/>
  <c r="D222" i="39"/>
  <c r="D190" i="40" s="1"/>
  <c r="D223" i="39"/>
  <c r="D191" i="40" s="1"/>
  <c r="D224" i="39"/>
  <c r="D192" i="40" s="1"/>
  <c r="D225" i="39"/>
  <c r="D193" i="40" s="1"/>
  <c r="D226" i="39"/>
  <c r="D194" i="40" s="1"/>
  <c r="D227" i="39"/>
  <c r="D195" i="40" s="1"/>
  <c r="D228" i="39"/>
  <c r="D196" i="40" s="1"/>
  <c r="D229" i="39"/>
  <c r="D197" i="40" s="1"/>
  <c r="D230" i="39"/>
  <c r="D198" i="40" s="1"/>
  <c r="D231" i="39"/>
  <c r="D199" i="40" s="1"/>
  <c r="D232" i="39"/>
  <c r="D200" i="40" s="1"/>
  <c r="D233" i="39"/>
  <c r="D201" i="40" s="1"/>
  <c r="D234" i="39"/>
  <c r="D202" i="40" s="1"/>
  <c r="D235" i="39"/>
  <c r="D203" i="40" s="1"/>
  <c r="D236" i="39"/>
  <c r="D204" i="40" s="1"/>
  <c r="D237" i="39"/>
  <c r="D205" i="40" s="1"/>
  <c r="D238" i="39"/>
  <c r="D206" i="40" s="1"/>
  <c r="D239" i="39"/>
  <c r="D207" i="40" s="1"/>
  <c r="D240" i="39"/>
  <c r="D208" i="40" s="1"/>
  <c r="D241" i="39"/>
  <c r="D209" i="40" s="1"/>
  <c r="D242" i="39"/>
  <c r="D210" i="40" s="1"/>
  <c r="D243" i="39"/>
  <c r="D211" i="40" s="1"/>
  <c r="D244" i="39"/>
  <c r="D212" i="40" s="1"/>
  <c r="D245" i="39"/>
  <c r="D213" i="40" s="1"/>
  <c r="D246" i="39"/>
  <c r="D214" i="40" s="1"/>
  <c r="D247" i="39"/>
  <c r="D215" i="40" s="1"/>
  <c r="D248" i="39"/>
  <c r="D216" i="40" s="1"/>
  <c r="D249" i="39"/>
  <c r="D217" i="40" s="1"/>
  <c r="D250" i="39"/>
  <c r="D218" i="40" s="1"/>
  <c r="D251" i="39"/>
  <c r="D219" i="40" s="1"/>
  <c r="D252" i="39"/>
  <c r="D220" i="40" s="1"/>
  <c r="D253" i="39"/>
  <c r="D221" i="40" s="1"/>
  <c r="D254" i="39"/>
  <c r="D222" i="40" s="1"/>
  <c r="D255" i="39"/>
  <c r="D223" i="40" s="1"/>
  <c r="D256" i="39"/>
  <c r="D224" i="40" s="1"/>
  <c r="D257" i="39"/>
  <c r="D225" i="40" s="1"/>
  <c r="D258" i="39"/>
  <c r="D226" i="40" s="1"/>
  <c r="D259" i="39"/>
  <c r="D227" i="40" s="1"/>
  <c r="D260" i="39"/>
  <c r="D228" i="40" s="1"/>
  <c r="D261" i="39"/>
  <c r="D229" i="40" s="1"/>
  <c r="D262" i="39"/>
  <c r="D230" i="40" s="1"/>
  <c r="D263" i="39"/>
  <c r="D231" i="40" s="1"/>
  <c r="D264" i="39"/>
  <c r="D232" i="40" s="1"/>
  <c r="D265" i="39"/>
  <c r="D233" i="40" s="1"/>
  <c r="D266" i="39"/>
  <c r="D234" i="40" s="1"/>
  <c r="D267" i="39"/>
  <c r="D235" i="40" s="1"/>
  <c r="D268" i="39"/>
  <c r="D236" i="40" s="1"/>
  <c r="D269" i="39"/>
  <c r="D237" i="40" s="1"/>
  <c r="D270" i="39"/>
  <c r="D238" i="40" s="1"/>
  <c r="D271" i="39"/>
  <c r="D239" i="40" s="1"/>
  <c r="D272" i="39"/>
  <c r="D240" i="40" s="1"/>
  <c r="D273" i="39"/>
  <c r="D241" i="40" s="1"/>
  <c r="D274" i="39"/>
  <c r="D242" i="40" s="1"/>
  <c r="D275" i="39"/>
  <c r="D243" i="40" s="1"/>
  <c r="D276" i="39"/>
  <c r="D244" i="40" s="1"/>
  <c r="D277" i="39"/>
  <c r="D245" i="40" s="1"/>
  <c r="D278" i="39"/>
  <c r="D246" i="40" s="1"/>
  <c r="D279" i="39"/>
  <c r="D247" i="40" s="1"/>
  <c r="D280" i="39"/>
  <c r="D248" i="40" s="1"/>
  <c r="D281" i="39"/>
  <c r="D249" i="40" s="1"/>
  <c r="D282" i="39"/>
  <c r="D250" i="40" s="1"/>
  <c r="D283" i="39"/>
  <c r="D251" i="40" s="1"/>
  <c r="D284" i="39"/>
  <c r="D252" i="40" s="1"/>
  <c r="D285" i="39"/>
  <c r="D253" i="40" s="1"/>
  <c r="D286" i="39"/>
  <c r="D254" i="40" s="1"/>
  <c r="D287" i="39"/>
  <c r="D255" i="40" s="1"/>
  <c r="D288" i="39"/>
  <c r="D256" i="40" s="1"/>
  <c r="D289" i="39"/>
  <c r="D257" i="40" s="1"/>
  <c r="D290" i="39"/>
  <c r="D258" i="40" s="1"/>
  <c r="D291" i="39"/>
  <c r="D259" i="40" s="1"/>
  <c r="D292" i="39"/>
  <c r="D260" i="40" s="1"/>
  <c r="D293" i="39"/>
  <c r="D261" i="40" s="1"/>
  <c r="D294" i="39"/>
  <c r="D262" i="40" s="1"/>
  <c r="D295" i="39"/>
  <c r="D263" i="40" s="1"/>
  <c r="D296" i="39"/>
  <c r="D264" i="40" s="1"/>
  <c r="D297" i="39"/>
  <c r="D265" i="40" s="1"/>
  <c r="D298" i="39"/>
  <c r="D266" i="40" s="1"/>
  <c r="D299" i="39"/>
  <c r="D267" i="40" s="1"/>
  <c r="D300" i="39"/>
  <c r="D268" i="40" s="1"/>
  <c r="D301" i="39"/>
  <c r="D269" i="40" s="1"/>
  <c r="D302" i="39"/>
  <c r="D270" i="40" s="1"/>
  <c r="D303" i="39"/>
  <c r="D271" i="40" s="1"/>
  <c r="D304" i="39"/>
  <c r="D272" i="40" s="1"/>
  <c r="D305" i="39"/>
  <c r="D273" i="40" s="1"/>
  <c r="D306" i="39"/>
  <c r="D274" i="40" s="1"/>
  <c r="D307" i="39"/>
  <c r="D275" i="40" s="1"/>
  <c r="D308" i="39"/>
  <c r="D276" i="40" s="1"/>
  <c r="D309" i="39"/>
  <c r="D277" i="40" s="1"/>
  <c r="D310" i="39"/>
  <c r="D278" i="40" s="1"/>
  <c r="D311" i="39"/>
  <c r="D279" i="40" s="1"/>
  <c r="D312" i="39"/>
  <c r="D280" i="40" s="1"/>
  <c r="D313" i="39"/>
  <c r="D281" i="40" s="1"/>
  <c r="D314" i="39"/>
  <c r="D282" i="40" s="1"/>
  <c r="D315" i="39"/>
  <c r="D283" i="40" s="1"/>
  <c r="D316" i="39"/>
  <c r="D284" i="40" s="1"/>
  <c r="D317" i="39"/>
  <c r="D285" i="40" s="1"/>
  <c r="D318" i="39"/>
  <c r="D286" i="40" s="1"/>
  <c r="D319" i="39"/>
  <c r="D287" i="40" s="1"/>
  <c r="D320" i="39"/>
  <c r="D288" i="40" s="1"/>
  <c r="D321" i="39"/>
  <c r="D289" i="40" s="1"/>
  <c r="D322" i="39"/>
  <c r="D290" i="40" s="1"/>
  <c r="D323" i="39"/>
  <c r="D291" i="40" s="1"/>
  <c r="D324" i="39"/>
  <c r="D292" i="40" s="1"/>
  <c r="D325" i="39"/>
  <c r="D293" i="40" s="1"/>
  <c r="D326" i="39"/>
  <c r="D294" i="40" s="1"/>
  <c r="C86" i="38"/>
  <c r="C88" i="38"/>
  <c r="C89" i="38"/>
  <c r="C90" i="38"/>
  <c r="C91" i="38"/>
  <c r="C92" i="38"/>
  <c r="C93" i="38"/>
  <c r="C94" i="38"/>
  <c r="C95" i="38"/>
  <c r="C98" i="38"/>
  <c r="C99" i="38"/>
  <c r="C100" i="38"/>
  <c r="C101" i="38"/>
  <c r="C102" i="38"/>
  <c r="C103" i="38"/>
  <c r="C104" i="38"/>
  <c r="C31" i="38"/>
  <c r="C77" i="39" s="1"/>
  <c r="C44" i="40" s="1"/>
  <c r="D98" i="39" l="1"/>
  <c r="D96" i="39"/>
  <c r="D94" i="39"/>
  <c r="D97" i="39"/>
  <c r="D99" i="39"/>
  <c r="D95" i="39"/>
  <c r="D327" i="39"/>
  <c r="D295" i="40" s="1"/>
  <c r="B283" i="14"/>
  <c r="B284" i="14"/>
  <c r="C106" i="38" l="1"/>
  <c r="C107" i="38"/>
  <c r="C108" i="38"/>
  <c r="C109" i="38"/>
  <c r="C110" i="38"/>
  <c r="C111" i="38"/>
  <c r="C112" i="38"/>
  <c r="C113" i="38"/>
  <c r="C114" i="38"/>
  <c r="C115" i="38"/>
  <c r="C116" i="38"/>
  <c r="C117" i="38"/>
  <c r="C118" i="38"/>
  <c r="C119" i="38"/>
  <c r="C210" i="39"/>
  <c r="C211" i="39"/>
  <c r="C212" i="39"/>
  <c r="C213" i="39"/>
  <c r="C214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248" i="39"/>
  <c r="C249" i="39"/>
  <c r="C250" i="39"/>
  <c r="C251" i="39"/>
  <c r="C252" i="39"/>
  <c r="C253" i="39"/>
  <c r="C254" i="39"/>
  <c r="C255" i="39"/>
  <c r="C256" i="39"/>
  <c r="C257" i="39"/>
  <c r="C258" i="39"/>
  <c r="C259" i="39"/>
  <c r="C260" i="39"/>
  <c r="C261" i="39"/>
  <c r="C262" i="39"/>
  <c r="C263" i="39"/>
  <c r="C264" i="39"/>
  <c r="C265" i="39"/>
  <c r="C266" i="39"/>
  <c r="C267" i="39"/>
  <c r="C105" i="38"/>
  <c r="B163" i="15"/>
  <c r="B164" i="15"/>
  <c r="B165" i="15"/>
  <c r="B166" i="15"/>
  <c r="B167" i="15"/>
  <c r="B162" i="15"/>
  <c r="D31" i="38" l="1"/>
  <c r="D77" i="39" s="1"/>
  <c r="D44" i="40" s="1"/>
  <c r="C297" i="39"/>
  <c r="C295" i="39"/>
  <c r="C293" i="39"/>
  <c r="C291" i="39"/>
  <c r="C289" i="39"/>
  <c r="C287" i="39"/>
  <c r="C285" i="39"/>
  <c r="C283" i="39"/>
  <c r="C281" i="39"/>
  <c r="C279" i="39"/>
  <c r="C277" i="39"/>
  <c r="C275" i="39"/>
  <c r="C273" i="39"/>
  <c r="C271" i="39"/>
  <c r="C269" i="39"/>
  <c r="C296" i="39"/>
  <c r="C294" i="39"/>
  <c r="C292" i="39"/>
  <c r="C290" i="39"/>
  <c r="C288" i="39"/>
  <c r="C286" i="39"/>
  <c r="C284" i="39"/>
  <c r="C282" i="39"/>
  <c r="C280" i="39"/>
  <c r="C278" i="39"/>
  <c r="C276" i="39"/>
  <c r="C274" i="39"/>
  <c r="C272" i="39"/>
  <c r="C270" i="39"/>
  <c r="C268" i="39"/>
  <c r="C114" i="39" l="1"/>
  <c r="D27" i="38"/>
  <c r="D73" i="39" s="1"/>
  <c r="D40" i="40" s="1"/>
  <c r="D28" i="38"/>
  <c r="D74" i="39" s="1"/>
  <c r="D41" i="40" s="1"/>
  <c r="D29" i="38"/>
  <c r="D75" i="39" s="1"/>
  <c r="D42" i="40" s="1"/>
  <c r="D30" i="38"/>
  <c r="D76" i="39" s="1"/>
  <c r="D43" i="40" s="1"/>
  <c r="D26" i="38"/>
  <c r="D72" i="39" s="1"/>
  <c r="D39" i="40" s="1"/>
  <c r="C27" i="38"/>
  <c r="C73" i="39" s="1"/>
  <c r="C40" i="40" s="1"/>
  <c r="C28" i="38"/>
  <c r="C74" i="39" s="1"/>
  <c r="C41" i="40" s="1"/>
  <c r="C29" i="38"/>
  <c r="C75" i="39" s="1"/>
  <c r="C42" i="40" s="1"/>
  <c r="C30" i="38"/>
  <c r="C76" i="39" s="1"/>
  <c r="C43" i="40" s="1"/>
  <c r="C26" i="38"/>
  <c r="C72" i="39" s="1"/>
  <c r="C39" i="40" s="1"/>
  <c r="C16" i="39"/>
  <c r="B116" i="15"/>
  <c r="B117" i="15"/>
  <c r="B118" i="15"/>
  <c r="B119" i="15"/>
  <c r="B115" i="15"/>
  <c r="C125" i="15"/>
  <c r="D125" i="15"/>
  <c r="E125" i="15"/>
  <c r="C191" i="14"/>
  <c r="D191" i="14"/>
  <c r="E191" i="14"/>
  <c r="D134" i="15"/>
  <c r="D135" i="15"/>
  <c r="D133" i="15"/>
  <c r="A135" i="15"/>
  <c r="A134" i="15"/>
  <c r="A133" i="15"/>
  <c r="F49" i="14"/>
  <c r="F50" i="14"/>
  <c r="F51" i="14"/>
  <c r="D49" i="14"/>
  <c r="D203" i="14" s="1"/>
  <c r="D50" i="14"/>
  <c r="D204" i="14" s="1"/>
  <c r="D51" i="14"/>
  <c r="D48" i="14"/>
  <c r="D202" i="14" s="1"/>
  <c r="A51" i="14"/>
  <c r="A50" i="14"/>
  <c r="A204" i="14" s="1"/>
  <c r="A49" i="14"/>
  <c r="A203" i="14" s="1"/>
  <c r="A48" i="14"/>
  <c r="A202" i="14" s="1"/>
  <c r="F127" i="31"/>
  <c r="F128" i="31"/>
  <c r="G128" i="31" s="1"/>
  <c r="D127" i="31"/>
  <c r="D128" i="31"/>
  <c r="D126" i="31"/>
  <c r="A128" i="31"/>
  <c r="A127" i="31"/>
  <c r="A126" i="31"/>
  <c r="D10" i="15"/>
  <c r="D10" i="14"/>
  <c r="D84" i="38" l="1"/>
  <c r="D127" i="39" s="1"/>
  <c r="C84" i="38"/>
  <c r="F126" i="15" l="1"/>
  <c r="E98" i="31" l="1"/>
  <c r="E99" i="31"/>
  <c r="E161" i="14"/>
  <c r="E160" i="14"/>
  <c r="E104" i="15"/>
  <c r="F104" i="15" s="1"/>
  <c r="E105" i="15"/>
  <c r="F105" i="15" s="1"/>
  <c r="E106" i="15"/>
  <c r="I23" i="37" l="1"/>
  <c r="E97" i="31"/>
  <c r="E159" i="14"/>
  <c r="F34" i="14" l="1"/>
  <c r="F35" i="14"/>
  <c r="F168" i="14"/>
  <c r="F169" i="14"/>
  <c r="F170" i="14"/>
  <c r="F171" i="14"/>
  <c r="F172" i="14"/>
  <c r="F36" i="14" l="1"/>
  <c r="F173" i="14"/>
  <c r="D43" i="14" l="1"/>
  <c r="E42" i="14"/>
  <c r="E45" i="31"/>
  <c r="B45" i="31"/>
  <c r="E43" i="14" l="1"/>
  <c r="F45" i="31"/>
  <c r="E46" i="31"/>
  <c r="D46" i="31"/>
  <c r="B46" i="31"/>
  <c r="G170" i="14"/>
  <c r="G169" i="14"/>
  <c r="B172" i="14"/>
  <c r="B171" i="14"/>
  <c r="B170" i="14"/>
  <c r="B169" i="14"/>
  <c r="E173" i="14"/>
  <c r="D173" i="14"/>
  <c r="G172" i="14"/>
  <c r="G171" i="14"/>
  <c r="F37" i="31"/>
  <c r="F36" i="31"/>
  <c r="B35" i="14"/>
  <c r="G34" i="14"/>
  <c r="E34" i="14"/>
  <c r="B37" i="31"/>
  <c r="B38" i="31" s="1"/>
  <c r="E36" i="31"/>
  <c r="D35" i="14" l="1"/>
  <c r="E35" i="14" s="1"/>
  <c r="E36" i="14" s="1"/>
  <c r="B42" i="14"/>
  <c r="F42" i="14" s="1"/>
  <c r="D37" i="31"/>
  <c r="E37" i="31" s="1"/>
  <c r="E38" i="31" s="1"/>
  <c r="H169" i="14"/>
  <c r="H170" i="14"/>
  <c r="H171" i="14"/>
  <c r="H172" i="14"/>
  <c r="G168" i="14"/>
  <c r="G173" i="14" s="1"/>
  <c r="B36" i="14"/>
  <c r="H34" i="14"/>
  <c r="G36" i="31"/>
  <c r="D38" i="31" l="1"/>
  <c r="D36" i="14"/>
  <c r="B43" i="14"/>
  <c r="H168" i="14"/>
  <c r="G35" i="14"/>
  <c r="G36" i="14" s="1"/>
  <c r="G37" i="31"/>
  <c r="G38" i="31" s="1"/>
  <c r="H36" i="31"/>
  <c r="F38" i="31"/>
  <c r="H35" i="14" l="1"/>
  <c r="H37" i="31"/>
  <c r="D1" i="40" l="1"/>
  <c r="D1" i="39"/>
  <c r="C91" i="40" l="1"/>
  <c r="C119" i="39"/>
  <c r="C80" i="38" l="1"/>
  <c r="C73" i="38"/>
  <c r="C65" i="38" l="1"/>
  <c r="C64" i="38"/>
  <c r="C63" i="38"/>
  <c r="C62" i="38"/>
  <c r="D27" i="14" l="1"/>
  <c r="E27" i="14" s="1"/>
  <c r="E28" i="31" l="1"/>
  <c r="D28" i="31"/>
  <c r="E9" i="39"/>
  <c r="B15" i="15"/>
  <c r="B18" i="37" l="1"/>
  <c r="B10" i="37"/>
  <c r="B3" i="37"/>
  <c r="D27" i="15"/>
  <c r="E27" i="15" s="1"/>
  <c r="G27" i="15" l="1"/>
  <c r="I27" i="15" s="1"/>
  <c r="E9" i="40"/>
  <c r="A27" i="31"/>
  <c r="D14" i="31"/>
  <c r="D12" i="31"/>
  <c r="D26" i="15"/>
  <c r="E26" i="15" s="1"/>
  <c r="A26" i="15"/>
  <c r="D26" i="14"/>
  <c r="E26" i="14" s="1"/>
  <c r="B15" i="14"/>
  <c r="E27" i="31" l="1"/>
  <c r="D27" i="31"/>
  <c r="E10" i="38" s="1"/>
  <c r="E10" i="39"/>
  <c r="G26" i="14"/>
  <c r="G26" i="15"/>
  <c r="I26" i="15" s="1"/>
  <c r="E10" i="40"/>
  <c r="I26" i="14" l="1"/>
  <c r="I27" i="31" s="1"/>
  <c r="G27" i="31"/>
  <c r="B16" i="31"/>
  <c r="A13" i="31"/>
  <c r="D13" i="15"/>
  <c r="D11" i="15"/>
  <c r="A11" i="15"/>
  <c r="A27" i="15" s="1"/>
  <c r="A2" i="31"/>
  <c r="A2" i="14"/>
  <c r="G27" i="14" l="1"/>
  <c r="I27" i="14" s="1"/>
  <c r="G28" i="31" l="1"/>
  <c r="I28" i="31" s="1"/>
  <c r="E9" i="38"/>
  <c r="I28" i="14"/>
  <c r="A15" i="37" s="1"/>
  <c r="D51" i="31" l="1"/>
  <c r="A28" i="31"/>
  <c r="D45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7" i="31" l="1"/>
  <c r="I29" i="31"/>
  <c r="A8" i="37" s="1"/>
  <c r="F140" i="14"/>
  <c r="E134" i="14" s="1"/>
  <c r="E48" i="14"/>
  <c r="E12" i="39" s="1"/>
  <c r="I28" i="15"/>
  <c r="J25" i="15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E73" i="31" l="1"/>
  <c r="G134" i="14"/>
  <c r="G135" i="14" s="1"/>
  <c r="C15" i="37" s="1"/>
  <c r="D147" i="14"/>
  <c r="G73" i="31"/>
  <c r="G74" i="31" s="1"/>
  <c r="C8" i="37" s="1"/>
  <c r="E69" i="39"/>
  <c r="D83" i="31"/>
  <c r="E83" i="31" s="1"/>
  <c r="D88" i="31"/>
  <c r="D87" i="31"/>
  <c r="E87" i="31" s="1"/>
  <c r="F160" i="14"/>
  <c r="D151" i="14"/>
  <c r="D86" i="31"/>
  <c r="E86" i="31" s="1"/>
  <c r="F161" i="14"/>
  <c r="A23" i="37"/>
  <c r="D85" i="31"/>
  <c r="E85" i="31" s="1"/>
  <c r="F176" i="14"/>
  <c r="D150" i="14"/>
  <c r="E150" i="14" s="1"/>
  <c r="D149" i="14"/>
  <c r="E149" i="14" s="1"/>
  <c r="D148" i="14"/>
  <c r="E148" i="14" s="1"/>
  <c r="D146" i="14"/>
  <c r="E146" i="14" s="1"/>
  <c r="F110" i="31"/>
  <c r="G105" i="31"/>
  <c r="G106" i="31" s="1"/>
  <c r="E51" i="14"/>
  <c r="E49" i="14"/>
  <c r="E13" i="39" s="1"/>
  <c r="E50" i="14"/>
  <c r="E14" i="39" s="1"/>
  <c r="E14" i="40"/>
  <c r="E12" i="40"/>
  <c r="E13" i="40"/>
  <c r="I11" i="36"/>
  <c r="G8" i="36"/>
  <c r="H8" i="36" s="1"/>
  <c r="D12" i="36"/>
  <c r="D15" i="36" s="1"/>
  <c r="G9" i="36"/>
  <c r="H9" i="36" s="1"/>
  <c r="F5" i="36"/>
  <c r="E12" i="36"/>
  <c r="D84" i="31" l="1"/>
  <c r="E147" i="14"/>
  <c r="E88" i="31"/>
  <c r="G88" i="31" s="1"/>
  <c r="I88" i="31" s="1"/>
  <c r="B98" i="31"/>
  <c r="F98" i="31" s="1"/>
  <c r="E151" i="14"/>
  <c r="G151" i="14" s="1"/>
  <c r="I151" i="14" s="1"/>
  <c r="E68" i="38"/>
  <c r="E73" i="38" s="1"/>
  <c r="G87" i="31"/>
  <c r="I87" i="31" s="1"/>
  <c r="E70" i="38"/>
  <c r="G86" i="31"/>
  <c r="I86" i="31" s="1"/>
  <c r="E71" i="38"/>
  <c r="D182" i="14"/>
  <c r="D185" i="14"/>
  <c r="F185" i="14" s="1"/>
  <c r="D184" i="14"/>
  <c r="B99" i="31"/>
  <c r="D118" i="15"/>
  <c r="F118" i="15" s="1"/>
  <c r="D116" i="15"/>
  <c r="F116" i="15" s="1"/>
  <c r="F119" i="15"/>
  <c r="F117" i="15"/>
  <c r="D115" i="15"/>
  <c r="F115" i="15" s="1"/>
  <c r="E69" i="38"/>
  <c r="G85" i="31"/>
  <c r="I85" i="31" s="1"/>
  <c r="E116" i="39"/>
  <c r="E117" i="39"/>
  <c r="G148" i="14"/>
  <c r="I148" i="14" s="1"/>
  <c r="E115" i="39"/>
  <c r="G146" i="14"/>
  <c r="I146" i="14" s="1"/>
  <c r="E114" i="39"/>
  <c r="E119" i="39" s="1"/>
  <c r="D123" i="31"/>
  <c r="D183" i="14"/>
  <c r="D117" i="31" s="1"/>
  <c r="F117" i="31" s="1"/>
  <c r="D180" i="14"/>
  <c r="F180" i="14" s="1"/>
  <c r="D181" i="14"/>
  <c r="E73" i="39" s="1"/>
  <c r="G83" i="31"/>
  <c r="I83" i="31" s="1"/>
  <c r="G125" i="15"/>
  <c r="G126" i="15" s="1"/>
  <c r="D198" i="14"/>
  <c r="D129" i="15"/>
  <c r="I5" i="36"/>
  <c r="F12" i="36"/>
  <c r="I12" i="36" s="1"/>
  <c r="G5" i="36"/>
  <c r="G12" i="36" s="1"/>
  <c r="E84" i="31" l="1"/>
  <c r="G147" i="14"/>
  <c r="D119" i="31"/>
  <c r="E31" i="38" s="1"/>
  <c r="F119" i="31"/>
  <c r="E77" i="39"/>
  <c r="E204" i="14"/>
  <c r="E203" i="14"/>
  <c r="E202" i="14"/>
  <c r="E134" i="15"/>
  <c r="E133" i="15"/>
  <c r="G133" i="15" s="1"/>
  <c r="E135" i="15"/>
  <c r="G135" i="15" s="1"/>
  <c r="B97" i="31"/>
  <c r="F97" i="31" s="1"/>
  <c r="F100" i="31" s="1"/>
  <c r="F159" i="14"/>
  <c r="F182" i="14"/>
  <c r="D116" i="31"/>
  <c r="F116" i="31" s="1"/>
  <c r="D114" i="31"/>
  <c r="F114" i="31" s="1"/>
  <c r="F184" i="14"/>
  <c r="D118" i="31"/>
  <c r="F118" i="31" s="1"/>
  <c r="F181" i="14"/>
  <c r="D115" i="31"/>
  <c r="F115" i="31" s="1"/>
  <c r="D131" i="31"/>
  <c r="D142" i="31" s="1"/>
  <c r="E126" i="31"/>
  <c r="E75" i="38" s="1"/>
  <c r="E72" i="39"/>
  <c r="E76" i="39"/>
  <c r="F183" i="14"/>
  <c r="E75" i="39"/>
  <c r="G149" i="14"/>
  <c r="I149" i="14" s="1"/>
  <c r="G150" i="14"/>
  <c r="I150" i="14" s="1"/>
  <c r="E44" i="40"/>
  <c r="E29" i="38"/>
  <c r="E43" i="40"/>
  <c r="E40" i="40"/>
  <c r="E41" i="40"/>
  <c r="E42" i="40"/>
  <c r="G191" i="14"/>
  <c r="G192" i="14" s="1"/>
  <c r="E39" i="40"/>
  <c r="G127" i="31"/>
  <c r="E76" i="38"/>
  <c r="E77" i="38"/>
  <c r="D207" i="14"/>
  <c r="D138" i="15"/>
  <c r="H5" i="36"/>
  <c r="H12" i="36" s="1"/>
  <c r="I147" i="14" l="1"/>
  <c r="I84" i="31" s="1"/>
  <c r="I89" i="31" s="1"/>
  <c r="J49" i="31" s="1"/>
  <c r="G84" i="31"/>
  <c r="E122" i="39"/>
  <c r="E56" i="31"/>
  <c r="G204" i="14"/>
  <c r="E57" i="31"/>
  <c r="D215" i="14"/>
  <c r="D212" i="14"/>
  <c r="D211" i="14"/>
  <c r="E121" i="39"/>
  <c r="E55" i="31"/>
  <c r="E12" i="38" s="1"/>
  <c r="D143" i="15"/>
  <c r="D146" i="15"/>
  <c r="D142" i="15"/>
  <c r="E73" i="40" s="1"/>
  <c r="E27" i="38"/>
  <c r="I152" i="14"/>
  <c r="I15" i="37" s="1"/>
  <c r="E26" i="38"/>
  <c r="E87" i="40"/>
  <c r="E30" i="38"/>
  <c r="F120" i="31"/>
  <c r="D8" i="37" s="1"/>
  <c r="E28" i="38"/>
  <c r="J52" i="31"/>
  <c r="I8" i="37"/>
  <c r="D214" i="14"/>
  <c r="D213" i="14"/>
  <c r="D145" i="15"/>
  <c r="D144" i="15"/>
  <c r="E123" i="39"/>
  <c r="F121" i="15"/>
  <c r="D218" i="14"/>
  <c r="D226" i="14" s="1"/>
  <c r="D248" i="14" s="1"/>
  <c r="J27" i="15"/>
  <c r="G134" i="15"/>
  <c r="E88" i="40"/>
  <c r="E89" i="40"/>
  <c r="D149" i="15"/>
  <c r="D151" i="31"/>
  <c r="D147" i="31"/>
  <c r="G57" i="31" l="1"/>
  <c r="E14" i="38"/>
  <c r="E107" i="39"/>
  <c r="D136" i="31"/>
  <c r="G212" i="14"/>
  <c r="D239" i="14"/>
  <c r="D238" i="14"/>
  <c r="D244" i="14"/>
  <c r="D243" i="14"/>
  <c r="D236" i="14"/>
  <c r="D242" i="14"/>
  <c r="D235" i="14"/>
  <c r="D241" i="14"/>
  <c r="D231" i="14"/>
  <c r="D240" i="14"/>
  <c r="G56" i="31"/>
  <c r="E13" i="38"/>
  <c r="E108" i="39"/>
  <c r="G213" i="14"/>
  <c r="D137" i="31"/>
  <c r="G215" i="14"/>
  <c r="D139" i="31"/>
  <c r="E110" i="39"/>
  <c r="G214" i="14"/>
  <c r="E109" i="39"/>
  <c r="D138" i="31"/>
  <c r="G211" i="14"/>
  <c r="E106" i="39"/>
  <c r="G142" i="15"/>
  <c r="G146" i="15"/>
  <c r="E77" i="40"/>
  <c r="G144" i="15"/>
  <c r="E75" i="40"/>
  <c r="G145" i="15"/>
  <c r="E76" i="40"/>
  <c r="G143" i="15"/>
  <c r="E74" i="40"/>
  <c r="D135" i="31"/>
  <c r="D237" i="14"/>
  <c r="D232" i="14"/>
  <c r="D234" i="14"/>
  <c r="D233" i="14"/>
  <c r="D230" i="14"/>
  <c r="J28" i="14"/>
  <c r="A183" i="31"/>
  <c r="E111" i="39"/>
  <c r="E112" i="39"/>
  <c r="A258" i="14"/>
  <c r="G147" i="31"/>
  <c r="E80" i="38"/>
  <c r="D157" i="15"/>
  <c r="D154" i="15"/>
  <c r="E61" i="40" l="1"/>
  <c r="G216" i="14"/>
  <c r="D158" i="31"/>
  <c r="E82" i="39"/>
  <c r="F233" i="14"/>
  <c r="E85" i="39"/>
  <c r="D161" i="31"/>
  <c r="F236" i="14"/>
  <c r="E63" i="38"/>
  <c r="G136" i="31"/>
  <c r="F234" i="14"/>
  <c r="D159" i="31"/>
  <c r="E83" i="39"/>
  <c r="D167" i="31"/>
  <c r="E91" i="39"/>
  <c r="F242" i="14"/>
  <c r="D157" i="31"/>
  <c r="E81" i="39"/>
  <c r="F232" i="14"/>
  <c r="D162" i="31"/>
  <c r="E86" i="39"/>
  <c r="F237" i="14"/>
  <c r="D168" i="31"/>
  <c r="E92" i="39"/>
  <c r="F243" i="14"/>
  <c r="D164" i="31"/>
  <c r="E88" i="39"/>
  <c r="F239" i="14"/>
  <c r="E65" i="38"/>
  <c r="G138" i="31"/>
  <c r="E64" i="38"/>
  <c r="G137" i="31"/>
  <c r="D156" i="31"/>
  <c r="E80" i="39"/>
  <c r="F231" i="14"/>
  <c r="D169" i="31"/>
  <c r="D170" i="31" s="1"/>
  <c r="E93" i="39"/>
  <c r="F244" i="14"/>
  <c r="F235" i="14"/>
  <c r="D160" i="31"/>
  <c r="E84" i="39"/>
  <c r="E66" i="38"/>
  <c r="G139" i="31"/>
  <c r="F240" i="14"/>
  <c r="D165" i="31"/>
  <c r="E89" i="39"/>
  <c r="G135" i="31"/>
  <c r="E62" i="38"/>
  <c r="E79" i="39"/>
  <c r="D155" i="31"/>
  <c r="E33" i="38" s="1"/>
  <c r="F241" i="14"/>
  <c r="D166" i="31"/>
  <c r="E90" i="39"/>
  <c r="D163" i="31"/>
  <c r="E87" i="39"/>
  <c r="F238" i="14"/>
  <c r="D172" i="15"/>
  <c r="E57" i="40" s="1"/>
  <c r="D167" i="15"/>
  <c r="E52" i="40" s="1"/>
  <c r="D171" i="15"/>
  <c r="E56" i="40" s="1"/>
  <c r="D170" i="15"/>
  <c r="E55" i="40" s="1"/>
  <c r="D162" i="15"/>
  <c r="D166" i="15"/>
  <c r="E51" i="40" s="1"/>
  <c r="D175" i="15"/>
  <c r="D169" i="15"/>
  <c r="E54" i="40" s="1"/>
  <c r="D173" i="15"/>
  <c r="E58" i="40" s="1"/>
  <c r="D174" i="15"/>
  <c r="E59" i="40" s="1"/>
  <c r="D262" i="14"/>
  <c r="D163" i="15"/>
  <c r="E48" i="40" s="1"/>
  <c r="D165" i="15"/>
  <c r="E50" i="40" s="1"/>
  <c r="D168" i="15"/>
  <c r="E53" i="40" s="1"/>
  <c r="D161" i="15"/>
  <c r="D164" i="15"/>
  <c r="E49" i="40" s="1"/>
  <c r="G154" i="15"/>
  <c r="G155" i="15" s="1"/>
  <c r="H23" i="37" s="1"/>
  <c r="E91" i="40"/>
  <c r="D496" i="14"/>
  <c r="D498" i="14"/>
  <c r="D500" i="14"/>
  <c r="D502" i="14"/>
  <c r="F502" i="14" s="1"/>
  <c r="D504" i="14"/>
  <c r="F504" i="14" s="1"/>
  <c r="D506" i="14"/>
  <c r="F506" i="14" s="1"/>
  <c r="D507" i="14"/>
  <c r="F507" i="14" s="1"/>
  <c r="D495" i="14"/>
  <c r="D497" i="14"/>
  <c r="D499" i="14"/>
  <c r="D501" i="14"/>
  <c r="D503" i="14"/>
  <c r="F503" i="14" s="1"/>
  <c r="D505" i="14"/>
  <c r="F505" i="14" s="1"/>
  <c r="D491" i="14"/>
  <c r="D493" i="14"/>
  <c r="D490" i="14"/>
  <c r="D492" i="14"/>
  <c r="D494" i="14"/>
  <c r="D332" i="14"/>
  <c r="E196" i="39" s="1"/>
  <c r="D334" i="14"/>
  <c r="E198" i="39" s="1"/>
  <c r="D336" i="14"/>
  <c r="E200" i="39" s="1"/>
  <c r="D338" i="14"/>
  <c r="E202" i="39" s="1"/>
  <c r="D340" i="14"/>
  <c r="E204" i="39" s="1"/>
  <c r="D342" i="14"/>
  <c r="E206" i="39" s="1"/>
  <c r="D344" i="14"/>
  <c r="E208" i="39" s="1"/>
  <c r="D346" i="14"/>
  <c r="E210" i="39" s="1"/>
  <c r="D348" i="14"/>
  <c r="E212" i="39" s="1"/>
  <c r="D350" i="14"/>
  <c r="E214" i="39" s="1"/>
  <c r="D352" i="14"/>
  <c r="E216" i="39" s="1"/>
  <c r="D354" i="14"/>
  <c r="E218" i="39" s="1"/>
  <c r="D356" i="14"/>
  <c r="E220" i="39" s="1"/>
  <c r="D358" i="14"/>
  <c r="E222" i="39" s="1"/>
  <c r="D360" i="14"/>
  <c r="E224" i="39" s="1"/>
  <c r="D362" i="14"/>
  <c r="E226" i="39" s="1"/>
  <c r="D364" i="14"/>
  <c r="E228" i="39" s="1"/>
  <c r="D366" i="14"/>
  <c r="E230" i="39" s="1"/>
  <c r="D368" i="14"/>
  <c r="E232" i="39" s="1"/>
  <c r="D370" i="14"/>
  <c r="E234" i="39" s="1"/>
  <c r="D372" i="14"/>
  <c r="E236" i="39" s="1"/>
  <c r="D374" i="14"/>
  <c r="E238" i="39" s="1"/>
  <c r="D376" i="14"/>
  <c r="E240" i="39" s="1"/>
  <c r="D378" i="14"/>
  <c r="E242" i="39" s="1"/>
  <c r="D380" i="14"/>
  <c r="E244" i="39" s="1"/>
  <c r="D382" i="14"/>
  <c r="E246" i="39" s="1"/>
  <c r="D384" i="14"/>
  <c r="E248" i="39" s="1"/>
  <c r="D386" i="14"/>
  <c r="E250" i="39" s="1"/>
  <c r="D388" i="14"/>
  <c r="E252" i="39" s="1"/>
  <c r="D390" i="14"/>
  <c r="E254" i="39" s="1"/>
  <c r="D392" i="14"/>
  <c r="E256" i="39" s="1"/>
  <c r="D394" i="14"/>
  <c r="E258" i="39" s="1"/>
  <c r="D396" i="14"/>
  <c r="E260" i="39" s="1"/>
  <c r="D398" i="14"/>
  <c r="E262" i="39" s="1"/>
  <c r="D400" i="14"/>
  <c r="E264" i="39" s="1"/>
  <c r="D402" i="14"/>
  <c r="E266" i="39" s="1"/>
  <c r="D404" i="14"/>
  <c r="E268" i="39" s="1"/>
  <c r="D406" i="14"/>
  <c r="E270" i="39" s="1"/>
  <c r="D408" i="14"/>
  <c r="E272" i="39" s="1"/>
  <c r="D410" i="14"/>
  <c r="E274" i="39" s="1"/>
  <c r="D412" i="14"/>
  <c r="E276" i="39" s="1"/>
  <c r="D414" i="14"/>
  <c r="E278" i="39" s="1"/>
  <c r="D416" i="14"/>
  <c r="E280" i="39" s="1"/>
  <c r="D418" i="14"/>
  <c r="E282" i="39" s="1"/>
  <c r="D420" i="14"/>
  <c r="E284" i="39" s="1"/>
  <c r="D422" i="14"/>
  <c r="E286" i="39" s="1"/>
  <c r="D424" i="14"/>
  <c r="E288" i="39" s="1"/>
  <c r="D426" i="14"/>
  <c r="E290" i="39" s="1"/>
  <c r="D428" i="14"/>
  <c r="E292" i="39" s="1"/>
  <c r="D331" i="14"/>
  <c r="D333" i="14"/>
  <c r="E197" i="39" s="1"/>
  <c r="D335" i="14"/>
  <c r="E199" i="39" s="1"/>
  <c r="D337" i="14"/>
  <c r="E201" i="39" s="1"/>
  <c r="D339" i="14"/>
  <c r="E203" i="39" s="1"/>
  <c r="D341" i="14"/>
  <c r="E205" i="39" s="1"/>
  <c r="D343" i="14"/>
  <c r="E207" i="39" s="1"/>
  <c r="D345" i="14"/>
  <c r="E209" i="39" s="1"/>
  <c r="D347" i="14"/>
  <c r="E211" i="39" s="1"/>
  <c r="D349" i="14"/>
  <c r="E213" i="39" s="1"/>
  <c r="D351" i="14"/>
  <c r="E215" i="39" s="1"/>
  <c r="D353" i="14"/>
  <c r="E217" i="39" s="1"/>
  <c r="D355" i="14"/>
  <c r="E219" i="39" s="1"/>
  <c r="D357" i="14"/>
  <c r="E221" i="39" s="1"/>
  <c r="D359" i="14"/>
  <c r="E223" i="39" s="1"/>
  <c r="D361" i="14"/>
  <c r="E225" i="39" s="1"/>
  <c r="D363" i="14"/>
  <c r="E227" i="39" s="1"/>
  <c r="D365" i="14"/>
  <c r="E229" i="39" s="1"/>
  <c r="D367" i="14"/>
  <c r="E231" i="39" s="1"/>
  <c r="D369" i="14"/>
  <c r="E233" i="39" s="1"/>
  <c r="D371" i="14"/>
  <c r="E235" i="39" s="1"/>
  <c r="D373" i="14"/>
  <c r="E237" i="39" s="1"/>
  <c r="D375" i="14"/>
  <c r="E239" i="39" s="1"/>
  <c r="D377" i="14"/>
  <c r="E241" i="39" s="1"/>
  <c r="D379" i="14"/>
  <c r="E243" i="39" s="1"/>
  <c r="D381" i="14"/>
  <c r="E245" i="39" s="1"/>
  <c r="D383" i="14"/>
  <c r="E247" i="39" s="1"/>
  <c r="D385" i="14"/>
  <c r="E249" i="39" s="1"/>
  <c r="D387" i="14"/>
  <c r="E251" i="39" s="1"/>
  <c r="D389" i="14"/>
  <c r="E253" i="39" s="1"/>
  <c r="D391" i="14"/>
  <c r="E255" i="39" s="1"/>
  <c r="D393" i="14"/>
  <c r="E257" i="39" s="1"/>
  <c r="D395" i="14"/>
  <c r="E259" i="39" s="1"/>
  <c r="D397" i="14"/>
  <c r="E261" i="39" s="1"/>
  <c r="D399" i="14"/>
  <c r="E263" i="39" s="1"/>
  <c r="D401" i="14"/>
  <c r="E265" i="39" s="1"/>
  <c r="D403" i="14"/>
  <c r="E267" i="39" s="1"/>
  <c r="D405" i="14"/>
  <c r="E269" i="39" s="1"/>
  <c r="D407" i="14"/>
  <c r="E271" i="39" s="1"/>
  <c r="D409" i="14"/>
  <c r="E273" i="39" s="1"/>
  <c r="D411" i="14"/>
  <c r="E275" i="39" s="1"/>
  <c r="D413" i="14"/>
  <c r="E277" i="39" s="1"/>
  <c r="D415" i="14"/>
  <c r="E279" i="39" s="1"/>
  <c r="D417" i="14"/>
  <c r="E281" i="39" s="1"/>
  <c r="D419" i="14"/>
  <c r="E283" i="39" s="1"/>
  <c r="D421" i="14"/>
  <c r="E285" i="39" s="1"/>
  <c r="D423" i="14"/>
  <c r="E287" i="39" s="1"/>
  <c r="D425" i="14"/>
  <c r="E289" i="39" s="1"/>
  <c r="D427" i="14"/>
  <c r="E291" i="39" s="1"/>
  <c r="D430" i="14"/>
  <c r="E294" i="39" s="1"/>
  <c r="D432" i="14"/>
  <c r="E296" i="39" s="1"/>
  <c r="D434" i="14"/>
  <c r="E298" i="39" s="1"/>
  <c r="D436" i="14"/>
  <c r="E300" i="39" s="1"/>
  <c r="D438" i="14"/>
  <c r="E302" i="39" s="1"/>
  <c r="D440" i="14"/>
  <c r="E304" i="39" s="1"/>
  <c r="D442" i="14"/>
  <c r="E306" i="39" s="1"/>
  <c r="D444" i="14"/>
  <c r="E308" i="39" s="1"/>
  <c r="D446" i="14"/>
  <c r="E310" i="39" s="1"/>
  <c r="D448" i="14"/>
  <c r="E312" i="39" s="1"/>
  <c r="D450" i="14"/>
  <c r="E314" i="39" s="1"/>
  <c r="D452" i="14"/>
  <c r="E316" i="39" s="1"/>
  <c r="D454" i="14"/>
  <c r="E318" i="39" s="1"/>
  <c r="D456" i="14"/>
  <c r="E320" i="39" s="1"/>
  <c r="D458" i="14"/>
  <c r="E322" i="39" s="1"/>
  <c r="D460" i="14"/>
  <c r="E324" i="39" s="1"/>
  <c r="D462" i="14"/>
  <c r="E326" i="39" s="1"/>
  <c r="D464" i="14"/>
  <c r="E328" i="39" s="1"/>
  <c r="D466" i="14"/>
  <c r="E330" i="39" s="1"/>
  <c r="D468" i="14"/>
  <c r="E332" i="39" s="1"/>
  <c r="D470" i="14"/>
  <c r="E334" i="39" s="1"/>
  <c r="D472" i="14"/>
  <c r="E336" i="39" s="1"/>
  <c r="D474" i="14"/>
  <c r="E338" i="39" s="1"/>
  <c r="D476" i="14"/>
  <c r="E340" i="39" s="1"/>
  <c r="D478" i="14"/>
  <c r="E342" i="39" s="1"/>
  <c r="D480" i="14"/>
  <c r="D482" i="14"/>
  <c r="D484" i="14"/>
  <c r="D486" i="14"/>
  <c r="D488" i="14"/>
  <c r="D429" i="14"/>
  <c r="E293" i="39" s="1"/>
  <c r="D431" i="14"/>
  <c r="E295" i="39" s="1"/>
  <c r="D433" i="14"/>
  <c r="E297" i="39" s="1"/>
  <c r="D435" i="14"/>
  <c r="E299" i="39" s="1"/>
  <c r="D437" i="14"/>
  <c r="E301" i="39" s="1"/>
  <c r="D439" i="14"/>
  <c r="E303" i="39" s="1"/>
  <c r="D441" i="14"/>
  <c r="E305" i="39" s="1"/>
  <c r="D443" i="14"/>
  <c r="E307" i="39" s="1"/>
  <c r="D445" i="14"/>
  <c r="E309" i="39" s="1"/>
  <c r="D447" i="14"/>
  <c r="E311" i="39" s="1"/>
  <c r="D449" i="14"/>
  <c r="E313" i="39" s="1"/>
  <c r="D451" i="14"/>
  <c r="E315" i="39" s="1"/>
  <c r="D453" i="14"/>
  <c r="E317" i="39" s="1"/>
  <c r="D455" i="14"/>
  <c r="E319" i="39" s="1"/>
  <c r="D457" i="14"/>
  <c r="E321" i="39" s="1"/>
  <c r="D459" i="14"/>
  <c r="E323" i="39" s="1"/>
  <c r="D461" i="14"/>
  <c r="E325" i="39" s="1"/>
  <c r="D463" i="14"/>
  <c r="E327" i="39" s="1"/>
  <c r="D465" i="14"/>
  <c r="E329" i="39" s="1"/>
  <c r="D467" i="14"/>
  <c r="E331" i="39" s="1"/>
  <c r="D469" i="14"/>
  <c r="E333" i="39" s="1"/>
  <c r="D471" i="14"/>
  <c r="E335" i="39" s="1"/>
  <c r="D473" i="14"/>
  <c r="E337" i="39" s="1"/>
  <c r="D475" i="14"/>
  <c r="E339" i="39" s="1"/>
  <c r="D477" i="14"/>
  <c r="E341" i="39" s="1"/>
  <c r="D479" i="14"/>
  <c r="D481" i="14"/>
  <c r="D483" i="14"/>
  <c r="D485" i="14"/>
  <c r="D487" i="14"/>
  <c r="D489" i="14"/>
  <c r="E53" i="38"/>
  <c r="E55" i="38"/>
  <c r="E58" i="38"/>
  <c r="E54" i="38"/>
  <c r="E50" i="38"/>
  <c r="E57" i="38"/>
  <c r="E59" i="38"/>
  <c r="E51" i="38"/>
  <c r="E60" i="38"/>
  <c r="E56" i="38"/>
  <c r="E52" i="38"/>
  <c r="D246" i="14"/>
  <c r="D250" i="14"/>
  <c r="D252" i="14"/>
  <c r="D254" i="14"/>
  <c r="D245" i="14"/>
  <c r="D247" i="14"/>
  <c r="D249" i="14"/>
  <c r="D251" i="14"/>
  <c r="D253" i="14"/>
  <c r="D255" i="14"/>
  <c r="G148" i="31"/>
  <c r="H8" i="37" s="1"/>
  <c r="F230" i="14"/>
  <c r="E79" i="40"/>
  <c r="E78" i="40"/>
  <c r="A182" i="15"/>
  <c r="A251" i="14" s="1"/>
  <c r="C100" i="39" s="1"/>
  <c r="F155" i="31" l="1"/>
  <c r="F170" i="31"/>
  <c r="E48" i="38"/>
  <c r="E42" i="38"/>
  <c r="F164" i="31"/>
  <c r="E40" i="38"/>
  <c r="F162" i="31"/>
  <c r="E45" i="38"/>
  <c r="F167" i="31"/>
  <c r="E102" i="39"/>
  <c r="F253" i="14"/>
  <c r="E101" i="39"/>
  <c r="E41" i="38"/>
  <c r="F163" i="31"/>
  <c r="E39" i="38"/>
  <c r="F161" i="31"/>
  <c r="E103" i="39"/>
  <c r="E100" i="39"/>
  <c r="F251" i="14"/>
  <c r="E99" i="39"/>
  <c r="F250" i="14"/>
  <c r="E127" i="39"/>
  <c r="D269" i="14"/>
  <c r="D275" i="14"/>
  <c r="D281" i="14"/>
  <c r="D287" i="14"/>
  <c r="F287" i="14" s="1"/>
  <c r="D293" i="14"/>
  <c r="F293" i="14" s="1"/>
  <c r="D299" i="14"/>
  <c r="D305" i="14"/>
  <c r="D311" i="14"/>
  <c r="F311" i="14" s="1"/>
  <c r="D317" i="14"/>
  <c r="D323" i="14"/>
  <c r="F323" i="14" s="1"/>
  <c r="D329" i="14"/>
  <c r="F329" i="14" s="1"/>
  <c r="D187" i="31"/>
  <c r="E82" i="38" s="1"/>
  <c r="D264" i="14"/>
  <c r="D270" i="14"/>
  <c r="F270" i="14" s="1"/>
  <c r="D276" i="14"/>
  <c r="D282" i="14"/>
  <c r="D288" i="14"/>
  <c r="F288" i="14" s="1"/>
  <c r="D294" i="14"/>
  <c r="D300" i="14"/>
  <c r="D306" i="14"/>
  <c r="F306" i="14" s="1"/>
  <c r="D312" i="14"/>
  <c r="D318" i="14"/>
  <c r="F318" i="14" s="1"/>
  <c r="D324" i="14"/>
  <c r="F324" i="14" s="1"/>
  <c r="D330" i="14"/>
  <c r="D265" i="14"/>
  <c r="D271" i="14"/>
  <c r="F271" i="14" s="1"/>
  <c r="D277" i="14"/>
  <c r="D283" i="14"/>
  <c r="D289" i="14"/>
  <c r="F289" i="14" s="1"/>
  <c r="D295" i="14"/>
  <c r="D301" i="14"/>
  <c r="D307" i="14"/>
  <c r="F307" i="14" s="1"/>
  <c r="D313" i="14"/>
  <c r="F313" i="14" s="1"/>
  <c r="D319" i="14"/>
  <c r="F319" i="14" s="1"/>
  <c r="D325" i="14"/>
  <c r="F325" i="14" s="1"/>
  <c r="D263" i="14"/>
  <c r="D266" i="14"/>
  <c r="D272" i="14"/>
  <c r="F272" i="14" s="1"/>
  <c r="D278" i="14"/>
  <c r="D284" i="14"/>
  <c r="D290" i="14"/>
  <c r="F290" i="14" s="1"/>
  <c r="D296" i="14"/>
  <c r="D302" i="14"/>
  <c r="D308" i="14"/>
  <c r="F308" i="14" s="1"/>
  <c r="D314" i="14"/>
  <c r="D320" i="14"/>
  <c r="F320" i="14" s="1"/>
  <c r="D326" i="14"/>
  <c r="F326" i="14" s="1"/>
  <c r="D267" i="14"/>
  <c r="D273" i="14"/>
  <c r="D279" i="14"/>
  <c r="D285" i="14"/>
  <c r="D291" i="14"/>
  <c r="F291" i="14" s="1"/>
  <c r="D297" i="14"/>
  <c r="F297" i="14" s="1"/>
  <c r="D303" i="14"/>
  <c r="D309" i="14"/>
  <c r="D315" i="14"/>
  <c r="F315" i="14" s="1"/>
  <c r="D321" i="14"/>
  <c r="D327" i="14"/>
  <c r="F327" i="14" s="1"/>
  <c r="D292" i="14"/>
  <c r="F292" i="14" s="1"/>
  <c r="D328" i="14"/>
  <c r="D274" i="14"/>
  <c r="D298" i="14"/>
  <c r="F298" i="14" s="1"/>
  <c r="D310" i="14"/>
  <c r="D268" i="14"/>
  <c r="F268" i="14" s="1"/>
  <c r="D304" i="14"/>
  <c r="F304" i="14" s="1"/>
  <c r="D280" i="14"/>
  <c r="D316" i="14"/>
  <c r="D286" i="14"/>
  <c r="F286" i="14" s="1"/>
  <c r="D322" i="14"/>
  <c r="E47" i="38"/>
  <c r="F169" i="31"/>
  <c r="E37" i="38"/>
  <c r="F159" i="31"/>
  <c r="E98" i="39"/>
  <c r="F249" i="14"/>
  <c r="E97" i="39"/>
  <c r="F248" i="14"/>
  <c r="E44" i="38"/>
  <c r="F166" i="31"/>
  <c r="E46" i="38"/>
  <c r="F168" i="31"/>
  <c r="F157" i="31"/>
  <c r="E35" i="38"/>
  <c r="E94" i="39"/>
  <c r="F245" i="14"/>
  <c r="E104" i="39"/>
  <c r="F247" i="14"/>
  <c r="E96" i="39"/>
  <c r="E95" i="39"/>
  <c r="F246" i="14"/>
  <c r="E38" i="38"/>
  <c r="F160" i="31"/>
  <c r="G140" i="31"/>
  <c r="G8" i="37" s="1"/>
  <c r="E43" i="38"/>
  <c r="F165" i="31"/>
  <c r="E34" i="38"/>
  <c r="F156" i="31"/>
  <c r="E36" i="38"/>
  <c r="F158" i="31"/>
  <c r="F175" i="15"/>
  <c r="E60" i="40"/>
  <c r="F162" i="15"/>
  <c r="E47" i="40"/>
  <c r="F161" i="15"/>
  <c r="E46" i="40"/>
  <c r="F174" i="15"/>
  <c r="F163" i="15"/>
  <c r="F171" i="15"/>
  <c r="F172" i="15"/>
  <c r="D186" i="15"/>
  <c r="F173" i="15"/>
  <c r="F263" i="14"/>
  <c r="F262" i="14"/>
  <c r="F492" i="14"/>
  <c r="E356" i="39"/>
  <c r="F491" i="14"/>
  <c r="E355" i="39"/>
  <c r="E363" i="39"/>
  <c r="F499" i="14"/>
  <c r="E359" i="39"/>
  <c r="F495" i="14"/>
  <c r="E362" i="39"/>
  <c r="F498" i="14"/>
  <c r="F494" i="14"/>
  <c r="E358" i="39"/>
  <c r="F490" i="14"/>
  <c r="E354" i="39"/>
  <c r="F267" i="14"/>
  <c r="F493" i="14"/>
  <c r="E357" i="39"/>
  <c r="E365" i="39"/>
  <c r="F501" i="14"/>
  <c r="E361" i="39"/>
  <c r="F497" i="14"/>
  <c r="E364" i="39"/>
  <c r="F500" i="14"/>
  <c r="E360" i="39"/>
  <c r="F496" i="14"/>
  <c r="E70" i="40"/>
  <c r="E66" i="40"/>
  <c r="E62" i="40"/>
  <c r="E69" i="40"/>
  <c r="E65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291" i="40"/>
  <c r="E293" i="40"/>
  <c r="E295" i="40"/>
  <c r="E297" i="40"/>
  <c r="E299" i="40"/>
  <c r="E301" i="40"/>
  <c r="E303" i="40"/>
  <c r="E305" i="40"/>
  <c r="E315" i="40"/>
  <c r="E317" i="40"/>
  <c r="E319" i="40"/>
  <c r="E321" i="40"/>
  <c r="E268" i="40"/>
  <c r="E270" i="40"/>
  <c r="E272" i="40"/>
  <c r="E274" i="40"/>
  <c r="E276" i="40"/>
  <c r="E278" i="40"/>
  <c r="E280" i="40"/>
  <c r="E282" i="40"/>
  <c r="E284" i="40"/>
  <c r="E286" i="40"/>
  <c r="E288" i="40"/>
  <c r="E290" i="40"/>
  <c r="E292" i="40"/>
  <c r="E294" i="40"/>
  <c r="E296" i="40"/>
  <c r="E298" i="40"/>
  <c r="E300" i="40"/>
  <c r="E302" i="40"/>
  <c r="E304" i="40"/>
  <c r="E314" i="40"/>
  <c r="E316" i="40"/>
  <c r="E318" i="40"/>
  <c r="E320" i="40"/>
  <c r="E68" i="40"/>
  <c r="E64" i="40"/>
  <c r="E71" i="40"/>
  <c r="E67" i="40"/>
  <c r="E63" i="40"/>
  <c r="E351" i="39"/>
  <c r="F487" i="14"/>
  <c r="E347" i="39"/>
  <c r="F483" i="14"/>
  <c r="E343" i="39"/>
  <c r="F479" i="14"/>
  <c r="E352" i="39"/>
  <c r="F488" i="14"/>
  <c r="E348" i="39"/>
  <c r="F484" i="14"/>
  <c r="E344" i="39"/>
  <c r="F480" i="14"/>
  <c r="F489" i="14"/>
  <c r="E353" i="39"/>
  <c r="F485" i="14"/>
  <c r="E349" i="39"/>
  <c r="F481" i="14"/>
  <c r="E345" i="39"/>
  <c r="E350" i="39"/>
  <c r="F486" i="14"/>
  <c r="E346" i="39"/>
  <c r="F482" i="14"/>
  <c r="F164" i="15"/>
  <c r="F168" i="15"/>
  <c r="F167" i="15"/>
  <c r="F166" i="15"/>
  <c r="F165" i="15"/>
  <c r="F169" i="15"/>
  <c r="F476" i="14"/>
  <c r="F472" i="14"/>
  <c r="F468" i="14"/>
  <c r="F464" i="14"/>
  <c r="F475" i="14"/>
  <c r="F471" i="14"/>
  <c r="F467" i="14"/>
  <c r="F478" i="14"/>
  <c r="F474" i="14"/>
  <c r="F470" i="14"/>
  <c r="F466" i="14"/>
  <c r="F477" i="14"/>
  <c r="F473" i="14"/>
  <c r="F469" i="14"/>
  <c r="F465" i="14"/>
  <c r="F269" i="14"/>
  <c r="F274" i="14"/>
  <c r="F280" i="14"/>
  <c r="F455" i="14"/>
  <c r="F441" i="14"/>
  <c r="F425" i="14"/>
  <c r="F266" i="14"/>
  <c r="F459" i="14"/>
  <c r="F451" i="14"/>
  <c r="F445" i="14"/>
  <c r="F435" i="14"/>
  <c r="F429" i="14"/>
  <c r="F421" i="14"/>
  <c r="F413" i="14"/>
  <c r="F407" i="14"/>
  <c r="F460" i="14"/>
  <c r="F456" i="14"/>
  <c r="F452" i="14"/>
  <c r="F448" i="14"/>
  <c r="F444" i="14"/>
  <c r="F440" i="14"/>
  <c r="F436" i="14"/>
  <c r="F432" i="14"/>
  <c r="F428" i="14"/>
  <c r="F424" i="14"/>
  <c r="F420" i="14"/>
  <c r="F416" i="14"/>
  <c r="F412" i="14"/>
  <c r="F408" i="14"/>
  <c r="F404" i="14"/>
  <c r="F457" i="14"/>
  <c r="F447" i="14"/>
  <c r="F439" i="14"/>
  <c r="F431" i="14"/>
  <c r="F423" i="14"/>
  <c r="F415" i="14"/>
  <c r="F405" i="14"/>
  <c r="F463" i="14"/>
  <c r="F449" i="14"/>
  <c r="F433" i="14"/>
  <c r="F417" i="14"/>
  <c r="F411" i="14"/>
  <c r="F462" i="14"/>
  <c r="F458" i="14"/>
  <c r="F454" i="14"/>
  <c r="F450" i="14"/>
  <c r="F446" i="14"/>
  <c r="F442" i="14"/>
  <c r="F438" i="14"/>
  <c r="F434" i="14"/>
  <c r="F430" i="14"/>
  <c r="F426" i="14"/>
  <c r="F422" i="14"/>
  <c r="F418" i="14"/>
  <c r="F414" i="14"/>
  <c r="F410" i="14"/>
  <c r="F406" i="14"/>
  <c r="F461" i="14"/>
  <c r="F453" i="14"/>
  <c r="F443" i="14"/>
  <c r="F437" i="14"/>
  <c r="F427" i="14"/>
  <c r="F419" i="14"/>
  <c r="F409" i="14"/>
  <c r="F363" i="14"/>
  <c r="F359" i="14"/>
  <c r="F355" i="14"/>
  <c r="F351" i="14"/>
  <c r="F347" i="14"/>
  <c r="F343" i="14"/>
  <c r="F339" i="14"/>
  <c r="F335" i="14"/>
  <c r="F331" i="14"/>
  <c r="F371" i="14"/>
  <c r="F367" i="14"/>
  <c r="F379" i="14"/>
  <c r="F375" i="14"/>
  <c r="F388" i="14"/>
  <c r="F384" i="14"/>
  <c r="F380" i="14"/>
  <c r="F391" i="14"/>
  <c r="F401" i="14"/>
  <c r="F397" i="14"/>
  <c r="F360" i="14"/>
  <c r="F356" i="14"/>
  <c r="F352" i="14"/>
  <c r="F348" i="14"/>
  <c r="F344" i="14"/>
  <c r="F340" i="14"/>
  <c r="F336" i="14"/>
  <c r="F332" i="14"/>
  <c r="F328" i="14"/>
  <c r="F372" i="14"/>
  <c r="F368" i="14"/>
  <c r="F364" i="14"/>
  <c r="F376" i="14"/>
  <c r="F389" i="14"/>
  <c r="F385" i="14"/>
  <c r="F381" i="14"/>
  <c r="F392" i="14"/>
  <c r="F402" i="14"/>
  <c r="F398" i="14"/>
  <c r="F361" i="14"/>
  <c r="F357" i="14"/>
  <c r="F353" i="14"/>
  <c r="F349" i="14"/>
  <c r="F345" i="14"/>
  <c r="F341" i="14"/>
  <c r="F337" i="14"/>
  <c r="F333" i="14"/>
  <c r="F369" i="14"/>
  <c r="F365" i="14"/>
  <c r="F377" i="14"/>
  <c r="F373" i="14"/>
  <c r="F386" i="14"/>
  <c r="F382" i="14"/>
  <c r="F393" i="14"/>
  <c r="F403" i="14"/>
  <c r="F399" i="14"/>
  <c r="F395" i="14"/>
  <c r="F362" i="14"/>
  <c r="F358" i="14"/>
  <c r="F354" i="14"/>
  <c r="F350" i="14"/>
  <c r="F346" i="14"/>
  <c r="F342" i="14"/>
  <c r="F338" i="14"/>
  <c r="F334" i="14"/>
  <c r="F330" i="14"/>
  <c r="F322" i="14"/>
  <c r="F370" i="14"/>
  <c r="F366" i="14"/>
  <c r="F378" i="14"/>
  <c r="F374" i="14"/>
  <c r="F387" i="14"/>
  <c r="F383" i="14"/>
  <c r="F394" i="14"/>
  <c r="F390" i="14"/>
  <c r="F400" i="14"/>
  <c r="F396" i="14"/>
  <c r="G147" i="15"/>
  <c r="G23" i="37" s="1"/>
  <c r="F303" i="14"/>
  <c r="F299" i="14"/>
  <c r="F296" i="14"/>
  <c r="F316" i="14"/>
  <c r="F300" i="14"/>
  <c r="F309" i="14"/>
  <c r="F305" i="14"/>
  <c r="F301" i="14"/>
  <c r="F294" i="14"/>
  <c r="F302" i="14"/>
  <c r="F295" i="14"/>
  <c r="F256" i="14" l="1"/>
  <c r="F181" i="31"/>
  <c r="E8" i="37" s="1"/>
  <c r="E186" i="39"/>
  <c r="D246" i="31"/>
  <c r="E182" i="39"/>
  <c r="D242" i="31"/>
  <c r="E151" i="39"/>
  <c r="D211" i="31"/>
  <c r="E163" i="39"/>
  <c r="D223" i="31"/>
  <c r="E180" i="39"/>
  <c r="D240" i="31"/>
  <c r="E144" i="39"/>
  <c r="D204" i="31"/>
  <c r="F279" i="14"/>
  <c r="E173" i="39"/>
  <c r="D233" i="31"/>
  <c r="E137" i="39"/>
  <c r="D197" i="31"/>
  <c r="E172" i="39"/>
  <c r="D232" i="31"/>
  <c r="E136" i="39"/>
  <c r="D196" i="31"/>
  <c r="D231" i="31"/>
  <c r="E171" i="39"/>
  <c r="D195" i="31"/>
  <c r="E135" i="39"/>
  <c r="E176" i="39"/>
  <c r="D236" i="31"/>
  <c r="E140" i="39"/>
  <c r="D200" i="31"/>
  <c r="F275" i="14"/>
  <c r="E175" i="39"/>
  <c r="D235" i="31"/>
  <c r="E150" i="39"/>
  <c r="D210" i="31"/>
  <c r="E142" i="39"/>
  <c r="D202" i="31"/>
  <c r="D237" i="31"/>
  <c r="E177" i="39"/>
  <c r="D201" i="31"/>
  <c r="E141" i="39"/>
  <c r="F276" i="14"/>
  <c r="E181" i="39"/>
  <c r="D241" i="31"/>
  <c r="E139" i="39"/>
  <c r="D199" i="31"/>
  <c r="E174" i="39"/>
  <c r="D234" i="31"/>
  <c r="E138" i="39"/>
  <c r="D198" i="31"/>
  <c r="E167" i="39"/>
  <c r="D227" i="31"/>
  <c r="E131" i="39"/>
  <c r="D191" i="31"/>
  <c r="E166" i="39"/>
  <c r="D226" i="31"/>
  <c r="E130" i="39"/>
  <c r="D190" i="31"/>
  <c r="D225" i="31"/>
  <c r="E165" i="39"/>
  <c r="D189" i="31"/>
  <c r="E129" i="39"/>
  <c r="E170" i="39"/>
  <c r="D230" i="31"/>
  <c r="E134" i="39"/>
  <c r="D194" i="31"/>
  <c r="E143" i="39"/>
  <c r="D203" i="31"/>
  <c r="E146" i="39"/>
  <c r="D206" i="31"/>
  <c r="F281" i="14"/>
  <c r="F321" i="14"/>
  <c r="F278" i="14"/>
  <c r="F285" i="14"/>
  <c r="F265" i="14"/>
  <c r="E145" i="39"/>
  <c r="D205" i="31"/>
  <c r="E193" i="39"/>
  <c r="D253" i="31"/>
  <c r="E168" i="39"/>
  <c r="D228" i="31"/>
  <c r="E132" i="39"/>
  <c r="D192" i="31"/>
  <c r="E161" i="39"/>
  <c r="D221" i="31"/>
  <c r="E128" i="39"/>
  <c r="D188" i="31"/>
  <c r="E160" i="39"/>
  <c r="D220" i="31"/>
  <c r="D255" i="31"/>
  <c r="E195" i="39"/>
  <c r="D219" i="31"/>
  <c r="E159" i="39"/>
  <c r="E164" i="39"/>
  <c r="D224" i="31"/>
  <c r="E187" i="39"/>
  <c r="D247" i="31"/>
  <c r="E178" i="39"/>
  <c r="D238" i="31"/>
  <c r="F317" i="14"/>
  <c r="F264" i="14"/>
  <c r="E169" i="39"/>
  <c r="D229" i="31"/>
  <c r="E157" i="39"/>
  <c r="D217" i="31"/>
  <c r="E162" i="39"/>
  <c r="D222" i="31"/>
  <c r="E191" i="39"/>
  <c r="D251" i="31"/>
  <c r="E155" i="39"/>
  <c r="D215" i="31"/>
  <c r="E190" i="39"/>
  <c r="D250" i="31"/>
  <c r="E154" i="39"/>
  <c r="D214" i="31"/>
  <c r="D249" i="31"/>
  <c r="E189" i="39"/>
  <c r="D213" i="31"/>
  <c r="E153" i="39"/>
  <c r="E194" i="39"/>
  <c r="D254" i="31"/>
  <c r="E158" i="39"/>
  <c r="D218" i="31"/>
  <c r="E179" i="39"/>
  <c r="D239" i="31"/>
  <c r="F312" i="14"/>
  <c r="F310" i="14"/>
  <c r="F314" i="14"/>
  <c r="F273" i="14"/>
  <c r="F277" i="14"/>
  <c r="E133" i="39"/>
  <c r="D193" i="31"/>
  <c r="E192" i="39"/>
  <c r="D252" i="31"/>
  <c r="F252" i="31" s="1"/>
  <c r="E156" i="39"/>
  <c r="D216" i="31"/>
  <c r="E185" i="39"/>
  <c r="D245" i="31"/>
  <c r="E149" i="39"/>
  <c r="D209" i="31"/>
  <c r="E184" i="39"/>
  <c r="D244" i="31"/>
  <c r="E148" i="39"/>
  <c r="D208" i="31"/>
  <c r="D243" i="31"/>
  <c r="E183" i="39"/>
  <c r="D207" i="31"/>
  <c r="E147" i="39"/>
  <c r="F282" i="14"/>
  <c r="E188" i="39"/>
  <c r="D248" i="31"/>
  <c r="E152" i="39"/>
  <c r="D212" i="31"/>
  <c r="D191" i="15"/>
  <c r="E98" i="40" s="1"/>
  <c r="D197" i="15"/>
  <c r="E104" i="40" s="1"/>
  <c r="D203" i="15"/>
  <c r="E110" i="40" s="1"/>
  <c r="D209" i="15"/>
  <c r="E116" i="40" s="1"/>
  <c r="D215" i="15"/>
  <c r="E122" i="40" s="1"/>
  <c r="D221" i="15"/>
  <c r="D227" i="15"/>
  <c r="D233" i="15"/>
  <c r="E141" i="40" s="1"/>
  <c r="D245" i="15"/>
  <c r="E153" i="40" s="1"/>
  <c r="D251" i="15"/>
  <c r="E159" i="40" s="1"/>
  <c r="D192" i="15"/>
  <c r="E99" i="40" s="1"/>
  <c r="D198" i="15"/>
  <c r="E105" i="40" s="1"/>
  <c r="D210" i="15"/>
  <c r="E117" i="40" s="1"/>
  <c r="D216" i="15"/>
  <c r="E123" i="40" s="1"/>
  <c r="D228" i="15"/>
  <c r="D240" i="15"/>
  <c r="E148" i="40" s="1"/>
  <c r="D252" i="15"/>
  <c r="E160" i="40" s="1"/>
  <c r="D193" i="15"/>
  <c r="E100" i="40" s="1"/>
  <c r="D199" i="15"/>
  <c r="E106" i="40" s="1"/>
  <c r="D205" i="15"/>
  <c r="F205" i="15" s="1"/>
  <c r="D211" i="15"/>
  <c r="E118" i="40" s="1"/>
  <c r="D217" i="15"/>
  <c r="E124" i="40" s="1"/>
  <c r="D223" i="15"/>
  <c r="D229" i="15"/>
  <c r="D235" i="15"/>
  <c r="E143" i="40" s="1"/>
  <c r="D241" i="15"/>
  <c r="E149" i="40" s="1"/>
  <c r="D247" i="15"/>
  <c r="E155" i="40" s="1"/>
  <c r="D253" i="15"/>
  <c r="D188" i="15"/>
  <c r="E95" i="40" s="1"/>
  <c r="D194" i="15"/>
  <c r="E101" i="40" s="1"/>
  <c r="D206" i="15"/>
  <c r="E113" i="40" s="1"/>
  <c r="D212" i="15"/>
  <c r="E119" i="40" s="1"/>
  <c r="D218" i="15"/>
  <c r="E125" i="40" s="1"/>
  <c r="D224" i="15"/>
  <c r="D230" i="15"/>
  <c r="E138" i="40" s="1"/>
  <c r="D242" i="15"/>
  <c r="E150" i="40" s="1"/>
  <c r="D254" i="15"/>
  <c r="E162" i="40" s="1"/>
  <c r="D200" i="15"/>
  <c r="E107" i="40" s="1"/>
  <c r="D189" i="15"/>
  <c r="E96" i="40" s="1"/>
  <c r="D195" i="15"/>
  <c r="E102" i="40" s="1"/>
  <c r="D201" i="15"/>
  <c r="E108" i="40" s="1"/>
  <c r="D207" i="15"/>
  <c r="E114" i="40" s="1"/>
  <c r="D213" i="15"/>
  <c r="E120" i="40" s="1"/>
  <c r="D219" i="15"/>
  <c r="E126" i="40" s="1"/>
  <c r="D225" i="15"/>
  <c r="D231" i="15"/>
  <c r="E139" i="40" s="1"/>
  <c r="D237" i="15"/>
  <c r="E145" i="40" s="1"/>
  <c r="D243" i="15"/>
  <c r="E151" i="40" s="1"/>
  <c r="D249" i="15"/>
  <c r="E157" i="40" s="1"/>
  <c r="D187" i="15"/>
  <c r="F187" i="15" s="1"/>
  <c r="D239" i="15"/>
  <c r="E147" i="40" s="1"/>
  <c r="D204" i="15"/>
  <c r="E111" i="40" s="1"/>
  <c r="D222" i="15"/>
  <c r="D234" i="15"/>
  <c r="E142" i="40" s="1"/>
  <c r="D246" i="15"/>
  <c r="F246" i="15" s="1"/>
  <c r="D236" i="15"/>
  <c r="E144" i="40" s="1"/>
  <c r="D248" i="15"/>
  <c r="E156" i="40" s="1"/>
  <c r="D190" i="15"/>
  <c r="E97" i="40" s="1"/>
  <c r="D196" i="15"/>
  <c r="E103" i="40" s="1"/>
  <c r="D202" i="15"/>
  <c r="F202" i="15" s="1"/>
  <c r="D208" i="15"/>
  <c r="E115" i="40" s="1"/>
  <c r="D214" i="15"/>
  <c r="E121" i="40" s="1"/>
  <c r="D220" i="15"/>
  <c r="E127" i="40" s="1"/>
  <c r="D226" i="15"/>
  <c r="D232" i="15"/>
  <c r="E140" i="40" s="1"/>
  <c r="D238" i="15"/>
  <c r="E146" i="40" s="1"/>
  <c r="D244" i="15"/>
  <c r="E152" i="40" s="1"/>
  <c r="D250" i="15"/>
  <c r="E158" i="40" s="1"/>
  <c r="F187" i="31"/>
  <c r="F186" i="15"/>
  <c r="E93" i="40"/>
  <c r="E332" i="40"/>
  <c r="E328" i="40"/>
  <c r="E324" i="40"/>
  <c r="F199" i="15"/>
  <c r="E333" i="40"/>
  <c r="E329" i="40"/>
  <c r="E325" i="40"/>
  <c r="E330" i="40"/>
  <c r="E326" i="40"/>
  <c r="E322" i="40"/>
  <c r="E331" i="40"/>
  <c r="E327" i="40"/>
  <c r="E323" i="40"/>
  <c r="F203" i="15"/>
  <c r="E310" i="40"/>
  <c r="E306" i="40"/>
  <c r="E313" i="40"/>
  <c r="E309" i="40"/>
  <c r="E312" i="40"/>
  <c r="E308" i="40"/>
  <c r="E311" i="40"/>
  <c r="E307" i="40"/>
  <c r="F204" i="15"/>
  <c r="F195" i="15"/>
  <c r="F245" i="15"/>
  <c r="F251" i="15"/>
  <c r="F235" i="15"/>
  <c r="F211" i="15"/>
  <c r="F252" i="15"/>
  <c r="F240" i="15"/>
  <c r="F236" i="15"/>
  <c r="F189" i="15"/>
  <c r="F170" i="15"/>
  <c r="F241" i="15"/>
  <c r="F217" i="15"/>
  <c r="F209" i="15"/>
  <c r="F247" i="15"/>
  <c r="F239" i="15"/>
  <c r="F231" i="15"/>
  <c r="F230" i="15"/>
  <c r="F218" i="15"/>
  <c r="F210" i="15"/>
  <c r="F284" i="14"/>
  <c r="F283" i="14"/>
  <c r="E161" i="40" l="1"/>
  <c r="F253" i="15"/>
  <c r="F197" i="15"/>
  <c r="F248" i="15"/>
  <c r="F214" i="15"/>
  <c r="F191" i="15"/>
  <c r="E94" i="40"/>
  <c r="F212" i="15"/>
  <c r="E112" i="40"/>
  <c r="F250" i="15"/>
  <c r="F233" i="15"/>
  <c r="F216" i="15"/>
  <c r="F219" i="15"/>
  <c r="F200" i="15"/>
  <c r="E140" i="38"/>
  <c r="F245" i="31"/>
  <c r="E109" i="38"/>
  <c r="F214" i="31"/>
  <c r="F247" i="31"/>
  <c r="E142" i="38"/>
  <c r="F253" i="31"/>
  <c r="E148" i="38"/>
  <c r="E150" i="38"/>
  <c r="F255" i="31"/>
  <c r="F194" i="31"/>
  <c r="E89" i="38"/>
  <c r="E86" i="38"/>
  <c r="F191" i="31"/>
  <c r="F234" i="31"/>
  <c r="E129" i="38"/>
  <c r="F200" i="31"/>
  <c r="E95" i="38"/>
  <c r="E92" i="38"/>
  <c r="F197" i="31"/>
  <c r="E103" i="38"/>
  <c r="F208" i="31"/>
  <c r="E146" i="38"/>
  <c r="F251" i="31"/>
  <c r="F216" i="31"/>
  <c r="E111" i="38"/>
  <c r="E134" i="38"/>
  <c r="F239" i="31"/>
  <c r="E145" i="38"/>
  <c r="F250" i="31"/>
  <c r="F222" i="31"/>
  <c r="E117" i="38"/>
  <c r="F224" i="31"/>
  <c r="E119" i="38"/>
  <c r="E115" i="38"/>
  <c r="F220" i="31"/>
  <c r="F192" i="31"/>
  <c r="E87" i="38"/>
  <c r="F205" i="31"/>
  <c r="E100" i="38"/>
  <c r="E120" i="38"/>
  <c r="F225" i="31"/>
  <c r="F210" i="31"/>
  <c r="E105" i="38"/>
  <c r="E126" i="38"/>
  <c r="F231" i="31"/>
  <c r="F240" i="31"/>
  <c r="E135" i="38"/>
  <c r="F242" i="31"/>
  <c r="E137" i="38"/>
  <c r="F229" i="31"/>
  <c r="E124" i="38"/>
  <c r="E84" i="38"/>
  <c r="F189" i="31"/>
  <c r="F211" i="31"/>
  <c r="E106" i="38"/>
  <c r="F212" i="31"/>
  <c r="E107" i="38"/>
  <c r="E108" i="38"/>
  <c r="F213" i="31"/>
  <c r="F206" i="31"/>
  <c r="E101" i="38"/>
  <c r="F230" i="31"/>
  <c r="E125" i="38"/>
  <c r="E85" i="38"/>
  <c r="F190" i="31"/>
  <c r="E122" i="38"/>
  <c r="F227" i="31"/>
  <c r="F199" i="31"/>
  <c r="E94" i="38"/>
  <c r="E96" i="38"/>
  <c r="F201" i="31"/>
  <c r="F236" i="31"/>
  <c r="E131" i="38"/>
  <c r="E91" i="38"/>
  <c r="F196" i="31"/>
  <c r="E128" i="38"/>
  <c r="F233" i="31"/>
  <c r="F254" i="31"/>
  <c r="E149" i="38"/>
  <c r="E116" i="38"/>
  <c r="F221" i="31"/>
  <c r="F204" i="31"/>
  <c r="E99" i="38"/>
  <c r="F193" i="31"/>
  <c r="E88" i="38"/>
  <c r="F218" i="31"/>
  <c r="E113" i="38"/>
  <c r="E110" i="38"/>
  <c r="F215" i="31"/>
  <c r="F217" i="31"/>
  <c r="E112" i="38"/>
  <c r="E133" i="38"/>
  <c r="F238" i="31"/>
  <c r="F188" i="31"/>
  <c r="E83" i="38"/>
  <c r="F228" i="31"/>
  <c r="E123" i="38"/>
  <c r="F235" i="31"/>
  <c r="E130" i="38"/>
  <c r="F223" i="31"/>
  <c r="E118" i="38"/>
  <c r="F246" i="31"/>
  <c r="E141" i="38"/>
  <c r="E97" i="38"/>
  <c r="F202" i="31"/>
  <c r="E90" i="38"/>
  <c r="F195" i="31"/>
  <c r="E139" i="38"/>
  <c r="F244" i="31"/>
  <c r="E102" i="38"/>
  <c r="F207" i="31"/>
  <c r="E104" i="38"/>
  <c r="F209" i="31"/>
  <c r="F248" i="31"/>
  <c r="E143" i="38"/>
  <c r="E138" i="38"/>
  <c r="F243" i="31"/>
  <c r="E147" i="38"/>
  <c r="E144" i="38"/>
  <c r="F249" i="31"/>
  <c r="E114" i="38"/>
  <c r="F219" i="31"/>
  <c r="E98" i="38"/>
  <c r="F203" i="31"/>
  <c r="E121" i="38"/>
  <c r="F226" i="31"/>
  <c r="F198" i="31"/>
  <c r="E93" i="38"/>
  <c r="F241" i="31"/>
  <c r="E136" i="38"/>
  <c r="E132" i="38"/>
  <c r="F237" i="31"/>
  <c r="E127" i="38"/>
  <c r="F232" i="31"/>
  <c r="F249" i="15"/>
  <c r="F220" i="15"/>
  <c r="F208" i="15"/>
  <c r="E154" i="40"/>
  <c r="F244" i="15"/>
  <c r="F254" i="15"/>
  <c r="F213" i="15"/>
  <c r="F232" i="15"/>
  <c r="F196" i="15"/>
  <c r="F192" i="15"/>
  <c r="F242" i="15"/>
  <c r="F237" i="15"/>
  <c r="F215" i="15"/>
  <c r="F243" i="15"/>
  <c r="F201" i="15"/>
  <c r="F188" i="15"/>
  <c r="F222" i="15"/>
  <c r="E130" i="40"/>
  <c r="F223" i="15"/>
  <c r="E131" i="40"/>
  <c r="F229" i="15"/>
  <c r="E137" i="40"/>
  <c r="E109" i="40"/>
  <c r="F226" i="15"/>
  <c r="E134" i="40"/>
  <c r="F224" i="15"/>
  <c r="E132" i="40"/>
  <c r="F225" i="15"/>
  <c r="E133" i="40"/>
  <c r="F228" i="15"/>
  <c r="E136" i="40"/>
  <c r="F221" i="15"/>
  <c r="E129" i="40"/>
  <c r="F234" i="15"/>
  <c r="F194" i="15"/>
  <c r="F193" i="15"/>
  <c r="F190" i="15"/>
  <c r="F198" i="15"/>
  <c r="F238" i="15"/>
  <c r="F227" i="15"/>
  <c r="E135" i="40"/>
  <c r="F508" i="14"/>
  <c r="J15" i="37" s="1"/>
  <c r="F206" i="15"/>
  <c r="E74" i="39"/>
  <c r="F180" i="15" l="1"/>
  <c r="E23" i="37" s="1"/>
  <c r="F438" i="31"/>
  <c r="J8" i="37" s="1"/>
  <c r="F207" i="15"/>
  <c r="E15" i="37"/>
  <c r="F186" i="14"/>
  <c r="D223" i="14"/>
  <c r="F255" i="15" l="1"/>
  <c r="J23" i="37" s="1"/>
  <c r="G223" i="14"/>
  <c r="E125" i="39"/>
  <c r="G203" i="14"/>
  <c r="G50" i="14"/>
  <c r="G49" i="14"/>
  <c r="G224" i="14" l="1"/>
  <c r="H15" i="37" s="1"/>
  <c r="G15" i="37" l="1"/>
  <c r="O11" i="37" l="1"/>
  <c r="A1" i="15"/>
  <c r="A1" i="31" s="1"/>
  <c r="J45" i="14" l="1"/>
  <c r="D13" i="14"/>
  <c r="D11" i="14"/>
  <c r="A27" i="14" l="1"/>
  <c r="D23" i="37" l="1"/>
  <c r="D15" i="37"/>
  <c r="G136" i="15" l="1"/>
  <c r="B23" i="37" s="1"/>
  <c r="K23" i="37" s="1"/>
  <c r="M23" i="37" s="1"/>
  <c r="F202" i="14"/>
  <c r="F55" i="31" l="1"/>
  <c r="F126" i="31" s="1"/>
  <c r="G126" i="31" s="1"/>
  <c r="G202" i="14"/>
  <c r="G205" i="14" s="1"/>
  <c r="B15" i="37" s="1"/>
  <c r="K15" i="37" s="1"/>
  <c r="M15" i="37" s="1"/>
  <c r="F48" i="14" l="1"/>
  <c r="G48" i="14" s="1"/>
  <c r="F50" i="15"/>
  <c r="G54" i="15" s="1"/>
  <c r="G55" i="31"/>
  <c r="G58" i="31" s="1"/>
  <c r="B8" i="37" s="1"/>
  <c r="K8" i="37" s="1"/>
  <c r="A311" i="14"/>
  <c r="A317" i="14"/>
  <c r="A310" i="14"/>
  <c r="A329" i="14"/>
  <c r="A318" i="14"/>
  <c r="A327" i="14"/>
  <c r="A307" i="14"/>
  <c r="A330" i="14"/>
  <c r="A308" i="14"/>
  <c r="A306" i="14"/>
  <c r="A325" i="14"/>
  <c r="A314" i="14"/>
  <c r="A328" i="14"/>
  <c r="A309" i="14"/>
  <c r="A324" i="14"/>
  <c r="A313" i="14"/>
  <c r="A321" i="14"/>
  <c r="A322" i="14"/>
  <c r="A316" i="14"/>
  <c r="A320" i="14"/>
  <c r="A315" i="14"/>
  <c r="A326" i="14"/>
  <c r="A323" i="14"/>
  <c r="A312" i="14"/>
  <c r="A319" i="14"/>
  <c r="A490" i="14"/>
  <c r="A394" i="14"/>
  <c r="A484" i="14"/>
  <c r="A463" i="14"/>
  <c r="A470" i="14"/>
  <c r="A446" i="14"/>
  <c r="A375" i="14"/>
  <c r="A332" i="14"/>
  <c r="A366" i="14"/>
  <c r="A387" i="14"/>
  <c r="A398" i="14"/>
  <c r="A404" i="14"/>
  <c r="A472" i="14"/>
  <c r="A377" i="14"/>
  <c r="A368" i="14"/>
  <c r="A337" i="14"/>
  <c r="C202" i="39" s="1"/>
  <c r="A343" i="14"/>
  <c r="C208" i="39" s="1"/>
  <c r="A479" i="14"/>
  <c r="A384" i="14"/>
  <c r="A453" i="14"/>
  <c r="A369" i="14"/>
  <c r="A388" i="14"/>
  <c r="A431" i="14"/>
  <c r="A441" i="14"/>
  <c r="A444" i="14"/>
  <c r="A476" i="14"/>
  <c r="A489" i="14"/>
  <c r="A386" i="14"/>
  <c r="A421" i="14"/>
  <c r="A469" i="14"/>
  <c r="A477" i="14"/>
  <c r="A438" i="14"/>
  <c r="A340" i="14"/>
  <c r="C205" i="39" s="1"/>
  <c r="A349" i="14"/>
  <c r="A412" i="14"/>
  <c r="A462" i="14"/>
  <c r="A411" i="14"/>
  <c r="A382" i="14"/>
  <c r="A494" i="14"/>
  <c r="A478" i="14"/>
  <c r="A487" i="14"/>
  <c r="A383" i="14"/>
  <c r="A400" i="14"/>
  <c r="A414" i="14"/>
  <c r="A432" i="14"/>
  <c r="A426" i="14"/>
  <c r="A408" i="14"/>
  <c r="A356" i="14"/>
  <c r="A346" i="14"/>
  <c r="A358" i="14"/>
  <c r="A392" i="14"/>
  <c r="A464" i="14"/>
  <c r="A374" i="14"/>
  <c r="A399" i="14"/>
  <c r="A430" i="14"/>
  <c r="A413" i="14"/>
  <c r="A447" i="14"/>
  <c r="A419" i="14"/>
  <c r="A480" i="14"/>
  <c r="A481" i="14"/>
  <c r="A390" i="14"/>
  <c r="A370" i="14"/>
  <c r="A483" i="14"/>
  <c r="A451" i="14"/>
  <c r="A339" i="14"/>
  <c r="C204" i="39" s="1"/>
  <c r="A397" i="14"/>
  <c r="A437" i="14"/>
  <c r="A427" i="14"/>
  <c r="A362" i="14"/>
  <c r="A393" i="14"/>
  <c r="A465" i="14"/>
  <c r="A354" i="14"/>
  <c r="A452" i="14"/>
  <c r="A485" i="14"/>
  <c r="A395" i="14"/>
  <c r="A454" i="14"/>
  <c r="A440" i="14"/>
  <c r="A422" i="14"/>
  <c r="A448" i="14"/>
  <c r="A378" i="14"/>
  <c r="A373" i="14"/>
  <c r="A407" i="14"/>
  <c r="A434" i="14"/>
  <c r="A473" i="14"/>
  <c r="A445" i="14"/>
  <c r="A409" i="14"/>
  <c r="A335" i="14"/>
  <c r="C200" i="39" s="1"/>
  <c r="A353" i="14"/>
  <c r="A428" i="14"/>
  <c r="A468" i="14"/>
  <c r="A488" i="14"/>
  <c r="A361" i="14"/>
  <c r="A420" i="14"/>
  <c r="A467" i="14"/>
  <c r="A348" i="14"/>
  <c r="A360" i="14"/>
  <c r="A334" i="14"/>
  <c r="C199" i="39" s="1"/>
  <c r="A347" i="14"/>
  <c r="A344" i="14"/>
  <c r="C209" i="39" s="1"/>
  <c r="A457" i="14"/>
  <c r="A455" i="14"/>
  <c r="A367" i="14"/>
  <c r="A385" i="14"/>
  <c r="A491" i="14"/>
  <c r="A493" i="14"/>
  <c r="A433" i="14"/>
  <c r="A429" i="14"/>
  <c r="A450" i="14"/>
  <c r="A391" i="14"/>
  <c r="A475" i="14"/>
  <c r="A466" i="14"/>
  <c r="A439" i="14"/>
  <c r="A365" i="14"/>
  <c r="A418" i="14"/>
  <c r="A351" i="14"/>
  <c r="A352" i="14"/>
  <c r="A336" i="14"/>
  <c r="C201" i="39" s="1"/>
  <c r="A359" i="14"/>
  <c r="A405" i="14"/>
  <c r="A371" i="14"/>
  <c r="A381" i="14"/>
  <c r="A372" i="14"/>
  <c r="A471" i="14"/>
  <c r="A380" i="14"/>
  <c r="A401" i="14"/>
  <c r="A458" i="14"/>
  <c r="A416" i="14"/>
  <c r="A482" i="14"/>
  <c r="A456" i="14"/>
  <c r="A415" i="14"/>
  <c r="A410" i="14"/>
  <c r="A435" i="14"/>
  <c r="A402" i="14"/>
  <c r="A460" i="14"/>
  <c r="A350" i="14"/>
  <c r="A486" i="14"/>
  <c r="A442" i="14"/>
  <c r="A345" i="14"/>
  <c r="A338" i="14"/>
  <c r="C203" i="39" s="1"/>
  <c r="A341" i="14"/>
  <c r="C206" i="39" s="1"/>
  <c r="A424" i="14"/>
  <c r="A364" i="14"/>
  <c r="A355" i="14"/>
  <c r="A363" i="14"/>
  <c r="A342" i="14"/>
  <c r="C207" i="39" s="1"/>
  <c r="A333" i="14"/>
  <c r="A436" i="14"/>
  <c r="A376" i="14"/>
  <c r="A443" i="14"/>
  <c r="A492" i="14"/>
  <c r="A423" i="14"/>
  <c r="A396" i="14"/>
  <c r="A379" i="14"/>
  <c r="A425" i="14"/>
  <c r="A403" i="14"/>
  <c r="A459" i="14"/>
  <c r="A474" i="14"/>
  <c r="A389" i="14"/>
  <c r="A357" i="14"/>
  <c r="A331" i="14"/>
  <c r="A417" i="14"/>
  <c r="A461" i="14"/>
  <c r="A449" i="14"/>
  <c r="A406" i="14"/>
  <c r="A506" i="14"/>
  <c r="A499" i="14"/>
  <c r="A501" i="14"/>
  <c r="A496" i="14"/>
  <c r="A497" i="14"/>
  <c r="A504" i="14"/>
  <c r="A495" i="14"/>
  <c r="A507" i="14"/>
  <c r="A502" i="14"/>
  <c r="A498" i="14"/>
  <c r="A503" i="14"/>
  <c r="A500" i="14"/>
  <c r="A505" i="14"/>
  <c r="P10" i="37" l="1"/>
  <c r="Q10" i="37" s="1"/>
  <c r="M8" i="37"/>
  <c r="A235" i="31"/>
  <c r="C130" i="38" s="1"/>
  <c r="C175" i="39"/>
  <c r="A245" i="31"/>
  <c r="C140" i="38" s="1"/>
  <c r="C185" i="39"/>
  <c r="A234" i="31"/>
  <c r="C129" i="38" s="1"/>
  <c r="C174" i="39"/>
  <c r="C195" i="39"/>
  <c r="A255" i="31"/>
  <c r="C150" i="38" s="1"/>
  <c r="A242" i="31"/>
  <c r="C137" i="38" s="1"/>
  <c r="C182" i="39"/>
  <c r="A258" i="31"/>
  <c r="C198" i="39"/>
  <c r="C197" i="39"/>
  <c r="A257" i="31"/>
  <c r="A240" i="31"/>
  <c r="C135" i="38" s="1"/>
  <c r="C180" i="39"/>
  <c r="A244" i="31"/>
  <c r="C139" i="38" s="1"/>
  <c r="C184" i="39"/>
  <c r="A241" i="31"/>
  <c r="C136" i="38" s="1"/>
  <c r="C181" i="39"/>
  <c r="A253" i="31"/>
  <c r="C148" i="38" s="1"/>
  <c r="C193" i="39"/>
  <c r="A232" i="31"/>
  <c r="C127" i="38" s="1"/>
  <c r="C172" i="39"/>
  <c r="A236" i="31"/>
  <c r="C131" i="38" s="1"/>
  <c r="C176" i="39"/>
  <c r="C173" i="39"/>
  <c r="A233" i="31"/>
  <c r="C128" i="38" s="1"/>
  <c r="A237" i="31"/>
  <c r="C132" i="38" s="1"/>
  <c r="C177" i="39"/>
  <c r="A247" i="31"/>
  <c r="C142" i="38" s="1"/>
  <c r="C187" i="39"/>
  <c r="A239" i="31"/>
  <c r="C134" i="38" s="1"/>
  <c r="C179" i="39"/>
  <c r="C192" i="39"/>
  <c r="A252" i="31"/>
  <c r="C147" i="38" s="1"/>
  <c r="C189" i="39"/>
  <c r="A249" i="31"/>
  <c r="C144" i="38" s="1"/>
  <c r="A248" i="31"/>
  <c r="C143" i="38" s="1"/>
  <c r="C188" i="39"/>
  <c r="A246" i="31"/>
  <c r="C141" i="38" s="1"/>
  <c r="C186" i="39"/>
  <c r="C190" i="39"/>
  <c r="A250" i="31"/>
  <c r="C145" i="38" s="1"/>
  <c r="A243" i="31"/>
  <c r="C138" i="38" s="1"/>
  <c r="C183" i="39"/>
  <c r="C196" i="39"/>
  <c r="A256" i="31"/>
  <c r="C191" i="39"/>
  <c r="A251" i="31"/>
  <c r="C146" i="38" s="1"/>
  <c r="A238" i="31"/>
  <c r="C133" i="38" s="1"/>
  <c r="C178" i="39"/>
  <c r="A231" i="31"/>
  <c r="C126" i="38" s="1"/>
  <c r="C171" i="39"/>
  <c r="A254" i="31"/>
  <c r="C149" i="38" s="1"/>
  <c r="C194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5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<sst xmlns="http://schemas.openxmlformats.org/spreadsheetml/2006/main" count="1798" uniqueCount="434">
  <si>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</si>
  <si>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</si>
  <si>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</si>
  <si>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</si>
  <si>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</si>
  <si>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</si>
  <si>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</si>
  <si>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</si>
  <si>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</si>
  <si>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</si>
  <si>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</si>
  <si>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</si>
  <si>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</si>
  <si>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</si>
  <si>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</si>
  <si>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</si>
  <si>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</si>
  <si>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</si>
  <si>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</si>
  <si>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</si>
  <si>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</si>
  <si>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</si>
  <si>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</si>
  <si>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</si>
  <si>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</si>
  <si>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</si>
  <si>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</si>
  <si>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</si>
  <si>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</si>
  <si>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</si>
  <si>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</si>
  <si>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</si>
  <si>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</si>
  <si>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</si>
  <si>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</si>
  <si>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</si>
  <si>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</si>
  <si>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</si>
  <si>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</si>
  <si>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</si>
  <si>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</si>
  <si>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</si>
  <si>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</si>
  <si>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</si>
  <si>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</si>
  <si>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</si>
  <si>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</si>
  <si>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</si>
  <si>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</si>
  <si>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</si>
  <si>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</si>
  <si>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</si>
  <si>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</si>
  <si>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</si>
  <si>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</si>
  <si>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</si>
  <si>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</si>
  <si>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</si>
  <si>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</si>
  <si>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</si>
  <si>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</si>
  <si>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</si>
  <si>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</si>
  <si>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</si>
  <si>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</si>
  <si>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</si>
  <si>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</si>
  <si>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</si>
  <si>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</si>
  <si>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</si>
  <si>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</si>
  <si>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</si>
  <si>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</si>
  <si>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</si>
  <si>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</si>
  <si>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</si>
  <si>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</si>
  <si>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</si>
  <si>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</si>
  <si>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</si>
  <si>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</si>
  <si>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</si>
  <si>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</si>
  <si>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</si>
  <si>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</si>
  <si>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</si>
  <si>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</si>
  <si>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</si>
  <si>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</si>
  <si>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</si>
  <si>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</si>
  <si>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</si>
  <si>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</si>
  <si>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</si>
  <si>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</si>
  <si>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</si>
  <si>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</si>
  <si>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</si>
  <si>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</si>
  <si>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</si>
  <si>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</si>
  <si>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</si>
  <si>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</si>
  <si>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</si>
  <si>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</si>
  <si>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</si>
  <si>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</si>
  <si>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</si>
  <si>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</si>
  <si>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</si>
  <si>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</si>
  <si>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</si>
  <si>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</si>
  <si>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</si>
  <si>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</si>
  <si>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</si>
  <si>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</si>
  <si>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</si>
  <si>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</si>
  <si>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</si>
  <si>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</si>
  <si>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</si>
  <si>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</si>
  <si>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</si>
  <si>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</si>
  <si>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</si>
  <si>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</si>
  <si>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</si>
  <si>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</si>
  <si>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</si>
  <si>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</si>
  <si>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</si>
  <si>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</si>
  <si>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</si>
  <si>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</si>
  <si>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</si>
  <si>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</si>
  <si>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</si>
  <si>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</si>
  <si>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</si>
  <si>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</si>
  <si>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</si>
  <si>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</si>
  <si>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</si>
  <si>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</si>
  <si>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</si>
  <si>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</si>
  <si>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</si>
  <si>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</si>
  <si>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</si>
  <si>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</si>
  <si>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</si>
  <si>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</si>
  <si>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</si>
  <si>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</si>
  <si>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</si>
  <si>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</si>
  <si>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</si>
  <si>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</si>
  <si>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</si>
  <si>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</si>
  <si>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</si>
  <si>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</si>
  <si>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</si>
  <si>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</si>
  <si>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</si>
  <si>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</si>
  <si>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</si>
  <si>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</si>
  <si>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</si>
  <si>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</si>
  <si>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</si>
  <si>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</si>
  <si>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</si>
  <si>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</si>
  <si>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</si>
  <si>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</si>
  <si>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</si>
  <si>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</si>
  <si>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</si>
  <si>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</si>
  <si>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</si>
  <si>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</si>
  <si>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</si>
  <si>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</si>
  <si>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</si>
  <si>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</si>
  <si>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</si>
  <si>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</si>
  <si>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</si>
  <si>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</si>
  <si>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</si>
  <si>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</si>
  <si>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</si>
  <si>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</si>
  <si>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</si>
  <si>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</si>
  <si>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</si>
  <si>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</si>
  <si>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</si>
  <si>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</si>
  <si>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</si>
  <si>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</si>
  <si>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</si>
  <si>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</si>
  <si>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</si>
  <si>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</si>
  <si>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молодежи Северо-Енисейского района в ТИМ "Бирюса"</t>
  </si>
  <si>
    <t>Расходные материалы к мероприятиям</t>
  </si>
  <si>
    <t>Наградная продукция к мероприям</t>
  </si>
  <si>
    <t>Участие в Слете актива движения ЮНАРМИЯ в ЦДП "Юнармия" (п. Емельяново)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</si>
  <si>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</si>
  <si>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</si>
  <si>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</si>
  <si>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</si>
  <si>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</si>
  <si>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</si>
  <si>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</si>
  <si>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</si>
  <si>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</si>
  <si>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</si>
  <si>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</si>
  <si>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</si>
  <si>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</si>
  <si>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</si>
  <si>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</si>
  <si>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</si>
  <si>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</si>
  <si>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</si>
  <si>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</si>
  <si>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</si>
  <si>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</si>
  <si>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</si>
  <si>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</si>
  <si>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</si>
  <si>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</si>
  <si>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</si>
  <si>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</si>
  <si>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</si>
  <si>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</si>
  <si>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</si>
  <si>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</si>
  <si>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</si>
  <si>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</si>
  <si>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</si>
  <si>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</si>
  <si>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</si>
  <si>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</si>
  <si>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</si>
  <si>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</si>
  <si>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</si>
  <si>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</si>
  <si>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</si>
  <si>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</si>
  <si>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</si>
  <si>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</si>
  <si>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</si>
  <si>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</si>
  <si>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</si>
  <si>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</si>
  <si>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</si>
  <si>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Наградная продукция к мероприятиям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</si>
  <si>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</si>
  <si>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</si>
  <si>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</si>
  <si>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Обучение персонала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</si>
  <si>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</si>
  <si>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</si>
  <si>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</si>
  <si>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</si>
  <si>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</si>
  <si>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</si>
  <si>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</si>
  <si>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</si>
  <si>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Старший специалист</t>
  </si>
  <si>
    <t>Призовой фонд на мероприятие Живая сталь</t>
  </si>
  <si>
    <t>25 коммандировок в год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</si>
  <si>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</si>
  <si>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</si>
  <si>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</si>
  <si>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</si>
  <si>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</si>
  <si>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</si>
  <si>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</si>
  <si>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Участие в Смене Вымпел в ЦДП Юнармия (п. Емельяново)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</si>
  <si>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</si>
  <si>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</si>
  <si>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25 командировjк</t>
  </si>
  <si>
    <t>25 командировки</t>
  </si>
  <si>
    <t>Наградная продукцияк забегу "Выживший"</t>
  </si>
  <si>
    <t>Планируемое число  в год:  44   мероприятий (штук) (показатель объема услуги - задание)</t>
  </si>
  <si>
    <t>Рабочих часов в год:1774,4 часа – производственный календарь на 2025 год</t>
  </si>
  <si>
    <t>(1774,4 часа ×</t>
  </si>
  <si>
    <t>4 = 3 × 1774,4</t>
  </si>
  <si>
    <t>1774,4 часов)</t>
  </si>
  <si>
    <t>(плановое задание 2025 года)</t>
  </si>
  <si>
    <t>Статуэтка "Чемпионат по офисным видам спорта"</t>
  </si>
  <si>
    <t>Медаль акриловая "Рукопашный бой"</t>
  </si>
  <si>
    <t>Призовые пакеты</t>
  </si>
  <si>
    <t>Форма для волонтеров</t>
  </si>
  <si>
    <t>шкомпл</t>
  </si>
  <si>
    <t>оплата почтовых услуг</t>
  </si>
  <si>
    <t>Провоз груза 200 мест (1 место=500 руб)</t>
  </si>
  <si>
    <t>Комплексное обслуживание системы тепло/водо/электро снабжения и конструктивных элементов здания</t>
  </si>
  <si>
    <t>Промывка/опрессовка отопления</t>
  </si>
  <si>
    <t>сопровождение мероприятий мед персоналом</t>
  </si>
  <si>
    <t>предварительный мед осмотр</t>
  </si>
  <si>
    <t>Предрейсовое медицинское обследование 494 раз*91руб</t>
  </si>
  <si>
    <t>приобретения для доброцентра ( трубы, коннекторы)</t>
  </si>
  <si>
    <t>Банер "80 лет победы"</t>
  </si>
  <si>
    <t>Бумага А4 "SVETOCOPY" 500 л. ГОСТ Р ИСО 9706-2000</t>
  </si>
  <si>
    <t>Набор самокл. этикеток-закладок (12*45мм) 5*20л пластик</t>
  </si>
  <si>
    <t>Ручка шариковая масляная BRAUBERG "Spark", СИНЯЯ, печать, узел 0,7 мм, линия письма 0,35 мм</t>
  </si>
  <si>
    <t>Карандаш ч/г BRAUBERG HB, с ластиком, корпус ассорти</t>
  </si>
  <si>
    <t>Клей карандаш 15 гр. BRAUBERG "Crystal"</t>
  </si>
  <si>
    <t>Корректор 20 мл с кисточкой водный</t>
  </si>
  <si>
    <t>Средство для мытья пола и стен 5 кг LAIMA PROFESSIONAL концентрированное, "Антибактериальный эффект. Лимон"</t>
  </si>
  <si>
    <t>Чистящее средство 5 л DOMESTOS с антивирусным и отбеливающим эффектом "Свежесть Атлантики"</t>
  </si>
  <si>
    <t>Мешки для мусора 30 л прочные 20 мкм (20 шт./рулон)</t>
  </si>
  <si>
    <t>Мешки для мусора 60 л прочные 21 мкм (20 шт./рулон)</t>
  </si>
  <si>
    <t>Бумага туалетная "МЯГКИЙ РУЛОНЧИК" белая, 51 метр, 1-слойная, LAIMA</t>
  </si>
  <si>
    <t>Салфетки ВИСКОЗНЫЕ универсальные, 18х25 см, в рулоне 30 шт., 8о г/м2, желтые</t>
  </si>
  <si>
    <t>Средство для мытья стекол и зеркал OfficeClean Professional Блеск с нашатырным спиртом 5 л</t>
  </si>
  <si>
    <t>Насадка МОП для швабры OfficeClean Professional круглая, диаметр 16 см</t>
  </si>
  <si>
    <t>Насадки МОП для швабры (кармашки с 2-х сторон) КОМПЛЕКТ 4 шт., микрофибра, 33х12,5 см, LAIMA</t>
  </si>
  <si>
    <t>Батарейка ААА мизинчиковые</t>
  </si>
  <si>
    <t>Перчатки резиновые PACLAN "Extra Dry", хлопчатобумажное напыление, 100% флок, размер L</t>
  </si>
  <si>
    <t>Освежитель воздуха аэрозольный 300 мл Мелодия</t>
  </si>
  <si>
    <t>Бумага д/записей 76*76мм /100л, 62г/м², с липким краем</t>
  </si>
  <si>
    <t>Картридж W1106A/W1106XL для HP Laser 107/135/137 ELC (5000 стр.) с чипом</t>
  </si>
  <si>
    <t>Картридж PC-211EV XL для Pantum P2200/P2500/M6500/M6550/M6600 ELC (6000 стр.)</t>
  </si>
  <si>
    <t>Картридж TK-1170XL для Kyocera ECOSYS M2040DN, M2540DN, M2640idw ELC (12000 стр.)</t>
  </si>
  <si>
    <t>Комплект картриджей для Canon MF754CDW CS-C069 (голубой, пурпурный, желтый, черный, 4 картриджа в комплекте)</t>
  </si>
  <si>
    <t>Батарейка Крона 9В</t>
  </si>
  <si>
    <t>Лопата снеговая с металлическим черенком в оплетке и V-ручкой, 380 мм</t>
  </si>
  <si>
    <t>Фильтр сетевой (2200 Вт, 10 A, EURO, 3 метра, 6 розеток)</t>
  </si>
  <si>
    <t>Грунт универсальный (70л.)</t>
  </si>
  <si>
    <t>Кашпо</t>
  </si>
  <si>
    <t>Семена цветов</t>
  </si>
  <si>
    <t>Рамки деревянные</t>
  </si>
  <si>
    <t>труба водосточная</t>
  </si>
  <si>
    <t>топор</t>
  </si>
  <si>
    <t>лопата снеговая</t>
  </si>
  <si>
    <t>Одноразовые стаканчики</t>
  </si>
  <si>
    <t>Взаимодействие с местными и первичными отделениями Российского движения детей и молодежи «Движение первых»</t>
  </si>
  <si>
    <t>проект</t>
  </si>
  <si>
    <t>Молодежная премия главы Северо-Енисейского района по итогам 2024 года</t>
  </si>
  <si>
    <t>Статуэтки "Ника"</t>
  </si>
  <si>
    <t>Баннер 3х2 "Молодежная премия"</t>
  </si>
  <si>
    <t>Флажки "Молодежная премия"</t>
  </si>
  <si>
    <t>Участие участников Северо-Енисейского района в ТИМ "Юниор"</t>
  </si>
  <si>
    <t>Проезд участников 6 чел</t>
  </si>
  <si>
    <t>Питание участники 6 чел</t>
  </si>
  <si>
    <t>Проживание участники 6 чел</t>
  </si>
  <si>
    <t>Проезд участников 10 чел</t>
  </si>
  <si>
    <t>Питание участники 10 чел</t>
  </si>
  <si>
    <t>Проживание участники 10 чел</t>
  </si>
  <si>
    <t>Участие молодежи Северо-Енисейского района в инфраструктурном проекте "Новый фарватер" (г. Красноярск)</t>
  </si>
  <si>
    <t>Услуги тренера по обучению в рамках школы проектирования ТКК</t>
  </si>
  <si>
    <t>046492222132D0250031004910000000000000010102</t>
  </si>
  <si>
    <t>Оплата проезда к месту коммандировки  (5 команд. в год )</t>
  </si>
  <si>
    <t>Суточные при служебных коммандировках (5 команд. в год )</t>
  </si>
  <si>
    <t>Найм жилья в командировке (5 команд. в год )</t>
  </si>
  <si>
    <t>Оплата проезда к месту коммандировки  (20 команд. в год )</t>
  </si>
  <si>
    <t>Суточные при служебных коммандировках (20 команд. в год )</t>
  </si>
  <si>
    <t>Найм жилья в командировке (20 команд. в год )</t>
  </si>
  <si>
    <t>Планируемое число  в год: 57 колличество мероприятий (штук)(показатель объема услуги - задание)</t>
  </si>
  <si>
    <t>Участие участников, участников ВПК, в сдаче на право ношения спецжетона КРОО «Ветераны Спецназа» г. Красноярск</t>
  </si>
  <si>
    <t>Проезд участников (2 участников)</t>
  </si>
  <si>
    <t>Проживание участников (2 участников)</t>
  </si>
  <si>
    <t>Питание участников (2 участников)</t>
  </si>
  <si>
    <t>Участие Юнармейского отряда "Щит" Северо-Енисейского района в качестве соорганизаторов в краевом сборе-конкурсе курсантов военно-патриотических объединений "Слет Патриотов-2025" (Манский район)</t>
  </si>
  <si>
    <t>Проезд участников (12 участников)</t>
  </si>
  <si>
    <t>Питание участников (12 участников)</t>
  </si>
  <si>
    <t>Расходные материалы к проведению полосы РХБЗ и Медполосы</t>
  </si>
  <si>
    <t>Грузовая доставка инвентаря</t>
  </si>
  <si>
    <t>Проезд участников (6 участников)</t>
  </si>
  <si>
    <t>Питание участников  (6 участников)</t>
  </si>
  <si>
    <t>Проезд участников (4 участников)</t>
  </si>
  <si>
    <t>Питание участников  (4 участников)</t>
  </si>
  <si>
    <t>Участие в Тропе партизанов (Манский район)</t>
  </si>
  <si>
    <t>Проезд участников (10 участников)</t>
  </si>
  <si>
    <t>Питание участников (10 участников)</t>
  </si>
  <si>
    <t>Участие воспитанников ВПК и Юнармии в зональном этапе конкурса по строевой подготовке</t>
  </si>
  <si>
    <t>Проживание участников (6 участников)</t>
  </si>
  <si>
    <t>Питание участников (6 участников)</t>
  </si>
  <si>
    <t>Зарница 2.0 (Муниципальный уровень)</t>
  </si>
  <si>
    <t>Организация питания для участников</t>
  </si>
  <si>
    <t>Доставка участников из поселков в С-Е</t>
  </si>
  <si>
    <t>Зарница 2.0 (Зональный уровень), г. Лесосибирск</t>
  </si>
  <si>
    <t>Проживание участников (12 участников)</t>
  </si>
  <si>
    <t>Питание участников</t>
  </si>
  <si>
    <t>Зарница 2.0 (Региональный уровень), г. Красноярск</t>
  </si>
  <si>
    <t>Тренировочные сборы, приуроченные к празднованию 80 годовщины победы</t>
  </si>
  <si>
    <t>Питание участников (4 участников)</t>
  </si>
  <si>
    <t>Смена "Волонтеры победы" в Емельяново</t>
  </si>
  <si>
    <t>Проживание участников (4 участников)</t>
  </si>
  <si>
    <t>Юнармейская елка</t>
  </si>
  <si>
    <t>комплект формы юнармия для новых участников</t>
  </si>
  <si>
    <t>место</t>
  </si>
  <si>
    <t>046490000132D02500310050100000000000006100102</t>
  </si>
  <si>
    <t>комплект</t>
  </si>
  <si>
    <t xml:space="preserve"> 1774,4 часов)</t>
  </si>
  <si>
    <t>046490000132D02500310051100000000000005100102</t>
  </si>
  <si>
    <t>Заместитель заведующего</t>
  </si>
  <si>
    <t>оплата транспортных услуг по доставке участников из поселков</t>
  </si>
  <si>
    <t>приобретение жилеток для волонтеров</t>
  </si>
  <si>
    <t>продуктовый набор для солдатской каши</t>
  </si>
  <si>
    <t>граната акустическая</t>
  </si>
  <si>
    <t>шашка учебная</t>
  </si>
  <si>
    <t>тактический компас</t>
  </si>
  <si>
    <t>крюк-компас</t>
  </si>
  <si>
    <t>мает учебный пмн-1</t>
  </si>
  <si>
    <t>мает учебный пмн-2</t>
  </si>
  <si>
    <t>мает учебный пмн-3</t>
  </si>
  <si>
    <t>компас жидкостной</t>
  </si>
  <si>
    <t>бинт медицинский 600 шт уп</t>
  </si>
  <si>
    <t>шина эластичная</t>
  </si>
  <si>
    <t>бандаж тактический</t>
  </si>
  <si>
    <t>бандаж треугольный</t>
  </si>
  <si>
    <t>эвакуационная стропа</t>
  </si>
  <si>
    <t>ИПП-1</t>
  </si>
  <si>
    <t>покрывало спасательное</t>
  </si>
  <si>
    <t>Стелла</t>
  </si>
  <si>
    <t xml:space="preserve">медаль фигурная </t>
  </si>
  <si>
    <t>лента для медали</t>
  </si>
  <si>
    <t>плащ-палатка для ветеранов на день победы</t>
  </si>
  <si>
    <t>наградная продукция на празднование юбелея победы в ВОВ (значок)</t>
  </si>
  <si>
    <t>наградная продукция к Дню памяти о россиянах, исполнявших служебный долг за пределам отечества (термос)</t>
  </si>
  <si>
    <t>изготовление значков 80 лет пбеды</t>
  </si>
  <si>
    <t xml:space="preserve">Заместитель заведующего </t>
  </si>
  <si>
    <t>Приложение №1 к Приказу отдела физической культуры, спорта и молодежной политики Северо-Енисейского района от 30.04.2025 № 33-ос "О внесении изменений в приказ от 17.12. 2024 № 102-ОС "Об утверждении нормативных затрат, натуральных норм на выполнение муниципальных работ, оказываемых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</si>
  <si>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30.04.2025 год</t>
  </si>
  <si>
    <t>Приложение №1 к приложению 1  к Приказу отдела физической культуры, спорта и молодежной политики Северо-Енисейского района от 17.12. 2024 № 102-ОС "Об утверждении нормативных затрат, натуральных норм на выполнение муниципальных работ, оказываемых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 ( в редакции приказа от 18.04.2025 № 28-ос, от 30.04.2025 № 33-ос)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</si>
</sst>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  <numFmt numFmtId="170" formatCode="#,##0.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39997558519241921"/>
        <bgColor rgb="FF000000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72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2" fillId="3" borderId="7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/>
    </xf>
    <xf numFmtId="4" fontId="44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5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vertical="center" wrapText="1"/>
    </xf>
    <xf numFmtId="0" fontId="46" fillId="4" borderId="0" xfId="0" applyFont="1" applyFill="1"/>
    <xf numFmtId="4" fontId="18" fillId="4" borderId="7" xfId="0" applyNumberFormat="1" applyFont="1" applyFill="1" applyBorder="1" applyAlignment="1">
      <alignment horizontal="left" vertical="top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1" xfId="0" applyFont="1" applyFill="1" applyBorder="1" applyAlignment="1">
      <alignment horizontal="center" vertical="center" wrapText="1" readingOrder="1"/>
    </xf>
    <xf numFmtId="0" fontId="5" fillId="4" borderId="32" xfId="0" applyFont="1" applyFill="1" applyBorder="1" applyAlignment="1">
      <alignment horizontal="center" vertical="center" wrapText="1" readingOrder="1"/>
    </xf>
    <xf numFmtId="4" fontId="5" fillId="3" borderId="33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5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164" fontId="27" fillId="8" borderId="7" xfId="1" applyFont="1" applyFill="1" applyBorder="1" applyAlignment="1">
      <alignment vertical="top" wrapText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0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9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0" fontId="5" fillId="4" borderId="7" xfId="0" applyFont="1" applyFill="1" applyBorder="1" applyAlignment="1">
      <alignment wrapText="1" readingOrder="1"/>
    </xf>
    <xf numFmtId="4" fontId="5" fillId="3" borderId="14" xfId="0" applyNumberFormat="1" applyFont="1" applyFill="1" applyBorder="1" applyAlignment="1">
      <alignment wrapText="1" readingOrder="1"/>
    </xf>
    <xf numFmtId="0" fontId="4" fillId="3" borderId="8" xfId="0" applyFont="1" applyFill="1" applyBorder="1"/>
    <xf numFmtId="2" fontId="4" fillId="4" borderId="8" xfId="0" applyNumberFormat="1" applyFont="1" applyFill="1" applyBorder="1"/>
    <xf numFmtId="4" fontId="18" fillId="4" borderId="9" xfId="0" applyNumberFormat="1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 wrapText="1"/>
    </xf>
    <xf numFmtId="0" fontId="50" fillId="0" borderId="7" xfId="0" applyFont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10" fillId="4" borderId="7" xfId="0" applyNumberFormat="1" applyFont="1" applyFill="1" applyBorder="1" applyAlignment="1">
      <alignment horizontal="center" vertical="top" wrapText="1"/>
    </xf>
    <xf numFmtId="0" fontId="45" fillId="4" borderId="16" xfId="0" applyFont="1" applyFill="1" applyBorder="1" applyAlignment="1">
      <alignment horizontal="center" vertical="center" wrapText="1" readingOrder="1"/>
    </xf>
    <xf numFmtId="0" fontId="45" fillId="4" borderId="7" xfId="0" applyFont="1" applyFill="1" applyBorder="1" applyAlignment="1">
      <alignment horizontal="center" vertical="center" wrapText="1" readingOrder="1"/>
    </xf>
    <xf numFmtId="0" fontId="38" fillId="3" borderId="8" xfId="0" applyFont="1" applyFill="1" applyBorder="1"/>
    <xf numFmtId="2" fontId="38" fillId="4" borderId="8" xfId="0" applyNumberFormat="1" applyFont="1" applyFill="1" applyBorder="1"/>
    <xf numFmtId="4" fontId="45" fillId="3" borderId="14" xfId="0" applyNumberFormat="1" applyFont="1" applyFill="1" applyBorder="1" applyAlignment="1">
      <alignment wrapText="1" readingOrder="1"/>
    </xf>
    <xf numFmtId="0" fontId="5" fillId="4" borderId="16" xfId="0" applyFont="1" applyFill="1" applyBorder="1" applyAlignment="1">
      <alignment vertical="center" wrapText="1"/>
    </xf>
    <xf numFmtId="0" fontId="5" fillId="4" borderId="16" xfId="3" applyFont="1" applyFill="1" applyBorder="1" applyAlignment="1">
      <alignment vertical="center" wrapText="1"/>
    </xf>
    <xf numFmtId="0" fontId="27" fillId="7" borderId="7" xfId="0" applyFont="1" applyFill="1" applyBorder="1" applyAlignment="1">
      <alignment horizontal="left" vertical="center" wrapText="1"/>
    </xf>
    <xf numFmtId="0" fontId="27" fillId="7" borderId="7" xfId="0" applyFont="1" applyFill="1" applyBorder="1" applyAlignment="1">
      <alignment vertical="top" wrapText="1"/>
    </xf>
    <xf numFmtId="0" fontId="27" fillId="7" borderId="7" xfId="3" applyFont="1" applyFill="1" applyBorder="1" applyAlignment="1">
      <alignment vertical="center" wrapText="1"/>
    </xf>
    <xf numFmtId="0" fontId="27" fillId="7" borderId="7" xfId="0" applyFont="1" applyFill="1" applyBorder="1" applyAlignment="1">
      <alignment vertical="center" wrapText="1"/>
    </xf>
    <xf numFmtId="0" fontId="27" fillId="12" borderId="7" xfId="0" applyFont="1" applyFill="1" applyBorder="1" applyAlignment="1">
      <alignment vertical="center" wrapText="1"/>
    </xf>
    <xf numFmtId="0" fontId="34" fillId="4" borderId="7" xfId="0" applyFont="1" applyFill="1" applyBorder="1"/>
    <xf numFmtId="2" fontId="4" fillId="4" borderId="7" xfId="0" applyNumberFormat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 wrapText="1"/>
    </xf>
    <xf numFmtId="2" fontId="30" fillId="4" borderId="13" xfId="0" applyNumberFormat="1" applyFont="1" applyFill="1" applyBorder="1" applyAlignment="1">
      <alignment horizontal="center" wrapText="1"/>
    </xf>
    <xf numFmtId="170" fontId="7" fillId="4" borderId="7" xfId="0" applyNumberFormat="1" applyFont="1" applyFill="1" applyBorder="1" applyAlignment="1">
      <alignment horizontal="center" vertical="center" wrapText="1" readingOrder="1"/>
    </xf>
    <xf numFmtId="170" fontId="4" fillId="4" borderId="7" xfId="0" applyNumberFormat="1" applyFont="1" applyFill="1" applyBorder="1" applyAlignment="1">
      <alignment horizontal="center" vertical="top" wrapText="1"/>
    </xf>
    <xf numFmtId="0" fontId="4" fillId="4" borderId="0" xfId="3" applyFont="1" applyFill="1" applyBorder="1" applyAlignment="1">
      <alignment vertical="center"/>
    </xf>
    <xf numFmtId="0" fontId="21" fillId="4" borderId="0" xfId="0" applyFont="1" applyFill="1" applyAlignment="1">
      <alignment horizontal="right" vertical="center" wrapText="1" readingOrder="1"/>
    </xf>
    <xf numFmtId="4" fontId="4" fillId="4" borderId="0" xfId="0" applyNumberFormat="1" applyFont="1" applyFill="1" applyAlignment="1">
      <alignment vertical="top" wrapText="1"/>
    </xf>
    <xf numFmtId="2" fontId="30" fillId="0" borderId="13" xfId="0" applyNumberFormat="1" applyFont="1" applyBorder="1" applyAlignment="1">
      <alignment horizontal="center" wrapText="1"/>
    </xf>
    <xf numFmtId="0" fontId="7" fillId="4" borderId="15" xfId="0" applyFont="1" applyFill="1" applyBorder="1" applyAlignment="1">
      <alignment horizontal="center" vertical="top" wrapText="1"/>
    </xf>
    <xf numFmtId="0" fontId="4" fillId="12" borderId="7" xfId="0" applyFont="1" applyFill="1" applyBorder="1" applyAlignment="1">
      <alignment vertical="center" wrapText="1"/>
    </xf>
    <xf numFmtId="0" fontId="4" fillId="13" borderId="7" xfId="0" applyFont="1" applyFill="1" applyBorder="1" applyAlignment="1">
      <alignment vertical="center" wrapText="1"/>
    </xf>
    <xf numFmtId="2" fontId="4" fillId="4" borderId="7" xfId="0" applyNumberFormat="1" applyFont="1" applyFill="1" applyBorder="1" applyAlignment="1">
      <alignment horizontal="center" vertical="center" wrapText="1"/>
    </xf>
    <xf numFmtId="4" fontId="29" fillId="4" borderId="7" xfId="0" applyNumberFormat="1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vertical="center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7" xfId="3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3" applyFont="1" applyFill="1" applyBorder="1" applyAlignment="1">
      <alignment horizontal="left" vertical="center" wrapText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51" fillId="0" borderId="0" xfId="0" applyFont="1" applyAlignment="1">
      <alignment horizontal="center" wrapText="1"/>
    </xf>
    <xf numFmtId="0" fontId="14" fillId="4" borderId="7" xfId="0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center" vertical="top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center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left" vertical="top" wrapText="1"/>
    </xf>
    <xf numFmtId="0" fontId="45" fillId="4" borderId="15" xfId="0" applyFont="1" applyFill="1" applyBorder="1" applyAlignment="1">
      <alignment horizontal="left" vertical="top" wrapText="1"/>
    </xf>
    <xf numFmtId="0" fontId="45" fillId="4" borderId="16" xfId="0" applyFont="1" applyFill="1" applyBorder="1" applyAlignment="1">
      <alignment horizontal="left" vertical="top" wrapText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29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6" xfId="0" applyFont="1" applyFill="1" applyBorder="1" applyAlignment="1">
      <alignment horizontal="center" vertical="center" wrapText="1" readingOrder="1"/>
    </xf>
    <xf numFmtId="0" fontId="3" fillId="4" borderId="12" xfId="0" applyFont="1" applyFill="1" applyBorder="1" applyAlignment="1">
      <alignment horizontal="right" vertical="top" wrapText="1" readingOrder="1"/>
    </xf>
    <xf numFmtId="4" fontId="5" fillId="3" borderId="35" xfId="0" applyNumberFormat="1" applyFont="1" applyFill="1" applyBorder="1" applyAlignment="1">
      <alignment horizontal="center" vertical="center" wrapText="1" readingOrder="1"/>
    </xf>
    <xf numFmtId="4" fontId="5" fillId="3" borderId="37" xfId="0" applyNumberFormat="1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opLeftCell="A7" zoomScale="80" zoomScaleNormal="80" workbookViewId="0">
      <selection sqref="A1:K23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2" width="12.42578125" style="35" bestFit="1" customWidth="1"/>
    <col min="13" max="13" width="19.28515625" style="35" customWidth="1"/>
    <col min="14" max="14" width="21.28515625" style="35" customWidth="1"/>
    <col min="15" max="15" width="16.7109375" style="35" customWidth="1"/>
    <col min="16" max="16" width="13.7109375" style="35" customWidth="1"/>
    <col min="17" max="17" width="16.285156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88" t="s">
        <v>263</v>
      </c>
      <c r="J1" s="488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89" t="s">
        <v>431</v>
      </c>
      <c r="J2" s="489"/>
      <c r="K2" s="489"/>
      <c r="L2" s="158"/>
      <c r="M2" s="158"/>
    </row>
    <row r="3" spans="1:17" ht="30" x14ac:dyDescent="0.25">
      <c r="A3" s="178" t="s">
        <v>200</v>
      </c>
      <c r="B3" s="490" t="str">
        <f>'инновации+добровольчество0,361'!B3:H3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90"/>
      <c r="D3" s="490"/>
      <c r="E3" s="490"/>
      <c r="F3" s="490"/>
      <c r="G3" s="490"/>
      <c r="H3" s="490"/>
      <c r="I3" s="490"/>
      <c r="J3" s="490"/>
      <c r="K3" s="490"/>
    </row>
    <row r="4" spans="1:17" x14ac:dyDescent="0.25">
      <c r="A4" s="41"/>
      <c r="B4" s="491"/>
      <c r="C4" s="491"/>
      <c r="D4" s="491"/>
      <c r="E4" s="491"/>
      <c r="F4" s="491"/>
      <c r="G4" s="491"/>
      <c r="H4" s="491"/>
      <c r="I4" s="491"/>
      <c r="J4" s="491"/>
      <c r="K4" s="491"/>
    </row>
    <row r="5" spans="1:17" ht="15" customHeight="1" x14ac:dyDescent="0.25">
      <c r="A5" s="492" t="s">
        <v>83</v>
      </c>
      <c r="B5" s="493"/>
      <c r="C5" s="493"/>
      <c r="D5" s="492" t="s">
        <v>32</v>
      </c>
      <c r="E5" s="484"/>
      <c r="F5" s="484"/>
      <c r="G5" s="484"/>
      <c r="H5" s="484"/>
      <c r="I5" s="484"/>
      <c r="J5" s="485"/>
      <c r="K5" s="486" t="s">
        <v>33</v>
      </c>
    </row>
    <row r="6" spans="1:17" ht="120" customHeight="1" x14ac:dyDescent="0.25">
      <c r="A6" s="179" t="s">
        <v>92</v>
      </c>
      <c r="B6" s="179" t="s">
        <v>93</v>
      </c>
      <c r="C6" s="179" t="s">
        <v>94</v>
      </c>
      <c r="D6" s="180" t="s">
        <v>95</v>
      </c>
      <c r="E6" s="181" t="s">
        <v>96</v>
      </c>
      <c r="F6" s="182" t="s">
        <v>101</v>
      </c>
      <c r="G6" s="183" t="s">
        <v>97</v>
      </c>
      <c r="H6" s="183" t="s">
        <v>100</v>
      </c>
      <c r="I6" s="183" t="s">
        <v>98</v>
      </c>
      <c r="J6" s="183" t="s">
        <v>99</v>
      </c>
      <c r="K6" s="487"/>
    </row>
    <row r="7" spans="1:17" x14ac:dyDescent="0.25">
      <c r="A7" s="184">
        <v>1</v>
      </c>
      <c r="B7" s="184">
        <v>2</v>
      </c>
      <c r="C7" s="184">
        <v>3</v>
      </c>
      <c r="D7" s="185">
        <v>4</v>
      </c>
      <c r="E7" s="186">
        <v>5</v>
      </c>
      <c r="F7" s="186">
        <v>6</v>
      </c>
      <c r="G7" s="186">
        <v>7</v>
      </c>
      <c r="H7" s="186">
        <v>8</v>
      </c>
      <c r="I7" s="186">
        <v>9</v>
      </c>
      <c r="J7" s="186">
        <v>10</v>
      </c>
      <c r="K7" s="187">
        <v>11</v>
      </c>
      <c r="N7" s="36"/>
    </row>
    <row r="8" spans="1:17" x14ac:dyDescent="0.25">
      <c r="A8" s="357">
        <f>'инновации+добровольчество0,361'!I29</f>
        <v>3289793.5959785599</v>
      </c>
      <c r="B8" s="357">
        <f>'инновации+добровольчество0,361'!G58</f>
        <v>184110</v>
      </c>
      <c r="C8" s="357">
        <f>'инновации+добровольчество0,361'!G74</f>
        <v>758300</v>
      </c>
      <c r="D8" s="358">
        <f>'инновации+добровольчество0,361'!F120</f>
        <v>148009.99794140001</v>
      </c>
      <c r="E8" s="359">
        <f>'инновации+добровольчество0,361'!F181</f>
        <v>225625.00472999999</v>
      </c>
      <c r="F8" s="5">
        <v>0</v>
      </c>
      <c r="G8" s="359">
        <f>'инновации+добровольчество0,361'!G140</f>
        <v>84834.996639999998</v>
      </c>
      <c r="H8" s="359">
        <f>'инновации+добровольчество0,361'!G148</f>
        <v>36100</v>
      </c>
      <c r="I8" s="359">
        <f>'инновации+добровольчество0,361'!I89+'инновации+добровольчество0,361'!F100</f>
        <v>2798892.7247812799</v>
      </c>
      <c r="J8" s="5">
        <f>'инновации+добровольчество0,361'!G106+'инновации+добровольчество0,361'!F438</f>
        <v>375439.99999999994</v>
      </c>
      <c r="K8" s="188">
        <f>SUM(A8:J8)</f>
        <v>7901106.320071239</v>
      </c>
      <c r="L8" s="36">
        <v>7957176.1399999997</v>
      </c>
      <c r="M8" s="36">
        <f>L8-K8</f>
        <v>56069.81992876064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89" t="s">
        <v>201</v>
      </c>
      <c r="B10" s="490" t="str">
        <f>'патриотика0,361'!B3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90"/>
      <c r="D10" s="490"/>
      <c r="E10" s="490"/>
      <c r="F10" s="490"/>
      <c r="G10" s="490"/>
      <c r="H10" s="490"/>
      <c r="I10" s="490"/>
      <c r="J10" s="490"/>
      <c r="K10" s="490"/>
      <c r="N10" s="177" t="s">
        <v>172</v>
      </c>
      <c r="O10" s="162">
        <v>23307267.09</v>
      </c>
      <c r="P10" s="36">
        <f>K8+K15+K23</f>
        <v>23307267.08884</v>
      </c>
      <c r="Q10" s="36">
        <f>O10-P10</f>
        <v>1.1599995195865631E-3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162</v>
      </c>
      <c r="O11" s="36">
        <f>N7+N15+N23</f>
        <v>0</v>
      </c>
      <c r="P11" s="36"/>
    </row>
    <row r="12" spans="1:17" ht="45" customHeight="1" x14ac:dyDescent="0.25">
      <c r="A12" s="492" t="s">
        <v>83</v>
      </c>
      <c r="B12" s="493"/>
      <c r="C12" s="493"/>
      <c r="D12" s="492" t="s">
        <v>32</v>
      </c>
      <c r="E12" s="484"/>
      <c r="F12" s="484"/>
      <c r="G12" s="484"/>
      <c r="H12" s="484"/>
      <c r="I12" s="484"/>
      <c r="J12" s="485"/>
      <c r="K12" s="486" t="s">
        <v>33</v>
      </c>
      <c r="P12" s="36"/>
    </row>
    <row r="13" spans="1:17" ht="85.15" customHeight="1" x14ac:dyDescent="0.25">
      <c r="A13" s="179" t="s">
        <v>92</v>
      </c>
      <c r="B13" s="179" t="s">
        <v>93</v>
      </c>
      <c r="C13" s="179" t="s">
        <v>94</v>
      </c>
      <c r="D13" s="180" t="s">
        <v>95</v>
      </c>
      <c r="E13" s="181" t="s">
        <v>96</v>
      </c>
      <c r="F13" s="182" t="s">
        <v>101</v>
      </c>
      <c r="G13" s="183" t="s">
        <v>97</v>
      </c>
      <c r="H13" s="183" t="s">
        <v>100</v>
      </c>
      <c r="I13" s="183" t="s">
        <v>98</v>
      </c>
      <c r="J13" s="183" t="s">
        <v>99</v>
      </c>
      <c r="K13" s="487"/>
      <c r="P13" s="36"/>
    </row>
    <row r="14" spans="1:17" x14ac:dyDescent="0.25">
      <c r="A14" s="190">
        <v>1</v>
      </c>
      <c r="B14" s="190">
        <v>2</v>
      </c>
      <c r="C14" s="190">
        <v>3</v>
      </c>
      <c r="D14" s="191">
        <v>4</v>
      </c>
      <c r="E14" s="186">
        <v>6</v>
      </c>
      <c r="F14" s="186">
        <v>7</v>
      </c>
      <c r="G14" s="186">
        <v>8</v>
      </c>
      <c r="H14" s="186">
        <v>9</v>
      </c>
      <c r="I14" s="186">
        <v>10</v>
      </c>
      <c r="J14" s="186">
        <v>11</v>
      </c>
      <c r="K14" s="187">
        <v>12</v>
      </c>
    </row>
    <row r="15" spans="1:17" x14ac:dyDescent="0.25">
      <c r="A15" s="357">
        <f>'патриотика0,361'!I28</f>
        <v>3289793.5959785599</v>
      </c>
      <c r="B15" s="357">
        <f>'патриотика0,361'!G205</f>
        <v>184110</v>
      </c>
      <c r="C15" s="357">
        <f>'патриотика0,361'!G135</f>
        <v>2039400</v>
      </c>
      <c r="D15" s="358">
        <f>'патриотика0,361'!F186</f>
        <v>148009.99794140001</v>
      </c>
      <c r="E15" s="359">
        <f>'патриотика0,361'!F256</f>
        <v>225625.00472999999</v>
      </c>
      <c r="F15" s="5">
        <v>0</v>
      </c>
      <c r="G15" s="359">
        <f>'патриотика0,361'!G216</f>
        <v>84834.996639999998</v>
      </c>
      <c r="H15" s="359">
        <f>'патриотика0,361'!G224</f>
        <v>36100</v>
      </c>
      <c r="I15" s="359">
        <f>'патриотика0,361'!I152+'патриотика0,361'!F162</f>
        <v>2798892.7247812799</v>
      </c>
      <c r="J15" s="5">
        <f>'патриотика0,361'!G192+'патриотика0,361'!F508</f>
        <v>375439.99999999994</v>
      </c>
      <c r="K15" s="188">
        <f>SUM(A15:J15)</f>
        <v>9182206.320071239</v>
      </c>
      <c r="L15" s="36">
        <v>9238276.1400000006</v>
      </c>
      <c r="M15" s="36">
        <f>L15-K15</f>
        <v>56069.819928761572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89" t="s">
        <v>201</v>
      </c>
      <c r="B18" s="490" t="str">
        <f>'таланты+инициативы0,278'!B3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90"/>
      <c r="D18" s="490"/>
      <c r="E18" s="490"/>
      <c r="F18" s="490"/>
      <c r="G18" s="490"/>
      <c r="H18" s="490"/>
      <c r="I18" s="490"/>
      <c r="J18" s="490"/>
      <c r="K18" s="490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81" t="s">
        <v>40</v>
      </c>
      <c r="B20" s="482"/>
      <c r="C20" s="482"/>
      <c r="D20" s="483" t="s">
        <v>32</v>
      </c>
      <c r="E20" s="484"/>
      <c r="F20" s="484"/>
      <c r="G20" s="484"/>
      <c r="H20" s="484"/>
      <c r="I20" s="484"/>
      <c r="J20" s="485"/>
      <c r="K20" s="486" t="s">
        <v>33</v>
      </c>
    </row>
    <row r="21" spans="1:14" ht="84" customHeight="1" x14ac:dyDescent="0.25">
      <c r="A21" s="182" t="s">
        <v>92</v>
      </c>
      <c r="B21" s="182" t="s">
        <v>93</v>
      </c>
      <c r="C21" s="182" t="s">
        <v>94</v>
      </c>
      <c r="D21" s="192" t="s">
        <v>95</v>
      </c>
      <c r="E21" s="193" t="s">
        <v>96</v>
      </c>
      <c r="F21" s="182" t="s">
        <v>101</v>
      </c>
      <c r="G21" s="194" t="s">
        <v>97</v>
      </c>
      <c r="H21" s="194" t="s">
        <v>100</v>
      </c>
      <c r="I21" s="194" t="s">
        <v>98</v>
      </c>
      <c r="J21" s="194" t="s">
        <v>99</v>
      </c>
      <c r="K21" s="487"/>
    </row>
    <row r="22" spans="1:14" x14ac:dyDescent="0.25">
      <c r="A22" s="190">
        <v>1</v>
      </c>
      <c r="B22" s="190">
        <v>2</v>
      </c>
      <c r="C22" s="190">
        <v>3</v>
      </c>
      <c r="D22" s="185">
        <v>5</v>
      </c>
      <c r="E22" s="186">
        <v>6</v>
      </c>
      <c r="F22" s="186">
        <v>7</v>
      </c>
      <c r="G22" s="186">
        <v>8</v>
      </c>
      <c r="H22" s="186">
        <v>9</v>
      </c>
      <c r="I22" s="186">
        <v>10</v>
      </c>
      <c r="J22" s="186">
        <v>11</v>
      </c>
      <c r="K22" s="187">
        <v>12</v>
      </c>
    </row>
    <row r="23" spans="1:14" x14ac:dyDescent="0.25">
      <c r="A23" s="357">
        <f>'таланты+инициативы0,278'!I28</f>
        <v>2534497.8110028803</v>
      </c>
      <c r="B23" s="357">
        <f>'таланты+инициативы0,278'!G136</f>
        <v>141780.00000000003</v>
      </c>
      <c r="C23" s="357">
        <f>'таланты+инициативы0,278'!G81</f>
        <v>723400</v>
      </c>
      <c r="D23" s="358">
        <f>'таланты+инициативы0,278'!F121</f>
        <v>113980.0015172</v>
      </c>
      <c r="E23" s="359">
        <f>'таланты+инициативы0,278'!F180</f>
        <v>173750.00054000001</v>
      </c>
      <c r="F23" s="5">
        <v>0</v>
      </c>
      <c r="G23" s="359">
        <f>'таланты+инициативы0,278'!G147</f>
        <v>65330.006719999998</v>
      </c>
      <c r="H23" s="359">
        <f>'таланты+инициативы0,278'!G155</f>
        <v>27800.000000000004</v>
      </c>
      <c r="I23" s="359">
        <f>'таланты+инициативы0,278'!I96+'таланты+инициативы0,278'!F107</f>
        <v>2154296.6389174401</v>
      </c>
      <c r="J23" s="5">
        <f>'таланты+инициативы0,278'!G126+'таланты+инициативы0,278'!F255</f>
        <v>289119.98999999993</v>
      </c>
      <c r="K23" s="392">
        <f>SUM(A23:J23)</f>
        <v>6223954.4486975204</v>
      </c>
      <c r="L23" s="36">
        <v>6267132.8700000001</v>
      </c>
      <c r="M23" s="36">
        <f>L23-K23</f>
        <v>43178.421302479692</v>
      </c>
      <c r="N23" s="36"/>
    </row>
    <row r="24" spans="1:14" x14ac:dyDescent="0.25">
      <c r="A24" s="41"/>
      <c r="B24" s="41"/>
      <c r="C24" s="41"/>
      <c r="D24" s="172"/>
      <c r="E24" s="41"/>
      <c r="F24" s="41"/>
      <c r="G24" s="41"/>
      <c r="H24" s="41"/>
      <c r="I24" s="41"/>
      <c r="J24" s="41"/>
      <c r="K24" s="41"/>
    </row>
    <row r="26" spans="1:14" x14ac:dyDescent="0.25">
      <c r="B26" s="162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150"/>
  <sheetViews>
    <sheetView workbookViewId="0">
      <selection activeCell="D5" sqref="D5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23.75" customHeight="1" x14ac:dyDescent="0.25">
      <c r="D1" s="517" t="s">
        <v>433</v>
      </c>
      <c r="E1" s="517"/>
      <c r="F1" s="131"/>
    </row>
    <row r="3" spans="1:6" x14ac:dyDescent="0.25">
      <c r="A3" s="518" t="s">
        <v>123</v>
      </c>
      <c r="B3" s="518"/>
      <c r="C3" s="518"/>
      <c r="D3" s="518"/>
      <c r="E3" s="518"/>
    </row>
    <row r="4" spans="1:6" ht="35.450000000000003" customHeight="1" x14ac:dyDescent="0.25">
      <c r="A4" s="519" t="s">
        <v>147</v>
      </c>
      <c r="B4" s="519"/>
      <c r="C4" s="519"/>
      <c r="D4" s="519"/>
      <c r="E4" s="519"/>
    </row>
    <row r="5" spans="1:6" ht="60" x14ac:dyDescent="0.25">
      <c r="A5" s="94" t="s">
        <v>124</v>
      </c>
      <c r="B5" s="95" t="s">
        <v>125</v>
      </c>
      <c r="C5" s="94" t="s">
        <v>126</v>
      </c>
      <c r="D5" s="94" t="s">
        <v>127</v>
      </c>
      <c r="E5" s="94" t="s">
        <v>128</v>
      </c>
    </row>
    <row r="6" spans="1:6" x14ac:dyDescent="0.25">
      <c r="A6" s="96">
        <v>1</v>
      </c>
      <c r="B6" s="96">
        <v>2</v>
      </c>
      <c r="C6" s="96">
        <v>3</v>
      </c>
      <c r="D6" s="96">
        <v>4</v>
      </c>
      <c r="E6" s="96">
        <v>5</v>
      </c>
    </row>
    <row r="7" spans="1:6" ht="37.15" customHeight="1" x14ac:dyDescent="0.25">
      <c r="A7" s="501" t="s">
        <v>48</v>
      </c>
      <c r="B7" s="500" t="s">
        <v>403</v>
      </c>
      <c r="C7" s="520" t="s">
        <v>129</v>
      </c>
      <c r="D7" s="521"/>
      <c r="E7" s="522"/>
    </row>
    <row r="8" spans="1:6" ht="14.45" customHeight="1" x14ac:dyDescent="0.25">
      <c r="A8" s="501"/>
      <c r="B8" s="500"/>
      <c r="C8" s="523" t="s">
        <v>130</v>
      </c>
      <c r="D8" s="524"/>
      <c r="E8" s="525"/>
    </row>
    <row r="9" spans="1:6" ht="15" customHeight="1" x14ac:dyDescent="0.25">
      <c r="A9" s="501"/>
      <c r="B9" s="500"/>
      <c r="C9" s="99" t="s">
        <v>137</v>
      </c>
      <c r="D9" s="98" t="s">
        <v>131</v>
      </c>
      <c r="E9" s="215">
        <f>'инновации+добровольчество0,361'!D28</f>
        <v>2.0215999999999998</v>
      </c>
    </row>
    <row r="10" spans="1:6" ht="15" customHeight="1" x14ac:dyDescent="0.25">
      <c r="A10" s="501"/>
      <c r="B10" s="500"/>
      <c r="C10" s="99" t="s">
        <v>91</v>
      </c>
      <c r="D10" s="97" t="s">
        <v>131</v>
      </c>
      <c r="E10" s="215">
        <f>'инновации+добровольчество0,361'!D27</f>
        <v>0.36099999999999999</v>
      </c>
    </row>
    <row r="11" spans="1:6" ht="13.9" customHeight="1" x14ac:dyDescent="0.25">
      <c r="A11" s="501"/>
      <c r="B11" s="500"/>
      <c r="C11" s="514" t="s">
        <v>141</v>
      </c>
      <c r="D11" s="515"/>
      <c r="E11" s="516"/>
    </row>
    <row r="12" spans="1:6" ht="40.15" customHeight="1" x14ac:dyDescent="0.25">
      <c r="A12" s="501"/>
      <c r="B12" s="500"/>
      <c r="C12" s="109" t="s">
        <v>281</v>
      </c>
      <c r="D12" s="92" t="s">
        <v>39</v>
      </c>
      <c r="E12" s="210">
        <f>'инновации+добровольчество0,361'!E55</f>
        <v>36.1</v>
      </c>
    </row>
    <row r="13" spans="1:6" ht="25.15" customHeight="1" x14ac:dyDescent="0.25">
      <c r="A13" s="501"/>
      <c r="B13" s="500"/>
      <c r="C13" s="109" t="s">
        <v>282</v>
      </c>
      <c r="D13" s="92" t="s">
        <v>39</v>
      </c>
      <c r="E13" s="210">
        <f>'инновации+добровольчество0,361'!E56</f>
        <v>9.0250000000000004</v>
      </c>
    </row>
    <row r="14" spans="1:6" ht="21" customHeight="1" x14ac:dyDescent="0.25">
      <c r="A14" s="501"/>
      <c r="B14" s="500"/>
      <c r="C14" s="109" t="s">
        <v>283</v>
      </c>
      <c r="D14" s="92" t="s">
        <v>39</v>
      </c>
      <c r="E14" s="210">
        <f>'инновации+добровольчество0,361'!E57</f>
        <v>27.074999999999999</v>
      </c>
    </row>
    <row r="15" spans="1:6" ht="32.25" customHeight="1" x14ac:dyDescent="0.25">
      <c r="A15" s="501"/>
      <c r="B15" s="500"/>
      <c r="C15" s="502" t="s">
        <v>142</v>
      </c>
      <c r="D15" s="503"/>
      <c r="E15" s="504"/>
    </row>
    <row r="16" spans="1:6" ht="30" customHeight="1" x14ac:dyDescent="0.25">
      <c r="A16" s="501"/>
      <c r="B16" s="500"/>
      <c r="C16" s="88" t="s">
        <v>296</v>
      </c>
      <c r="D16" s="426" t="str">
        <f>'инновации+добровольчество0,361'!D65</f>
        <v>шт</v>
      </c>
      <c r="E16" s="157">
        <f>'инновации+добровольчество0,361'!E65</f>
        <v>3</v>
      </c>
    </row>
    <row r="17" spans="1:5" ht="16.899999999999999" customHeight="1" x14ac:dyDescent="0.25">
      <c r="A17" s="501"/>
      <c r="B17" s="500"/>
      <c r="C17" s="88" t="s">
        <v>297</v>
      </c>
      <c r="D17" s="426" t="str">
        <f>'инновации+добровольчество0,361'!D66</f>
        <v>шт</v>
      </c>
      <c r="E17" s="157">
        <f>'инновации+добровольчество0,361'!E66</f>
        <v>30</v>
      </c>
    </row>
    <row r="18" spans="1:5" ht="16.899999999999999" customHeight="1" x14ac:dyDescent="0.25">
      <c r="A18" s="501"/>
      <c r="B18" s="500"/>
      <c r="C18" s="88" t="s">
        <v>298</v>
      </c>
      <c r="D18" s="426" t="str">
        <f>'инновации+добровольчество0,361'!D67</f>
        <v>шт</v>
      </c>
      <c r="E18" s="157">
        <f>'инновации+добровольчество0,361'!E67</f>
        <v>100</v>
      </c>
    </row>
    <row r="19" spans="1:5" ht="16.899999999999999" customHeight="1" x14ac:dyDescent="0.25">
      <c r="A19" s="501"/>
      <c r="B19" s="500"/>
      <c r="C19" s="88" t="s">
        <v>208</v>
      </c>
      <c r="D19" s="426" t="str">
        <f>'инновации+добровольчество0,361'!D68</f>
        <v>шт</v>
      </c>
      <c r="E19" s="157">
        <f>'инновации+добровольчество0,361'!E68</f>
        <v>202</v>
      </c>
    </row>
    <row r="20" spans="1:5" ht="39.75" customHeight="1" x14ac:dyDescent="0.25">
      <c r="A20" s="501"/>
      <c r="B20" s="500"/>
      <c r="C20" s="88" t="s">
        <v>262</v>
      </c>
      <c r="D20" s="426" t="str">
        <f>'инновации+добровольчество0,361'!D69</f>
        <v>ед</v>
      </c>
      <c r="E20" s="157">
        <f>'инновации+добровольчество0,361'!E69</f>
        <v>1</v>
      </c>
    </row>
    <row r="21" spans="1:5" ht="28.5" customHeight="1" x14ac:dyDescent="0.25">
      <c r="A21" s="501"/>
      <c r="B21" s="500"/>
      <c r="C21" s="480" t="s">
        <v>211</v>
      </c>
      <c r="D21" s="426">
        <f>'инновации+добровольчество0,361'!D70</f>
        <v>0</v>
      </c>
      <c r="E21" s="157">
        <f>'инновации+добровольчество0,361'!E70</f>
        <v>242</v>
      </c>
    </row>
    <row r="22" spans="1:5" ht="16.899999999999999" customHeight="1" x14ac:dyDescent="0.25">
      <c r="A22" s="501"/>
      <c r="B22" s="500"/>
      <c r="C22" s="480" t="s">
        <v>299</v>
      </c>
      <c r="D22" s="426" t="str">
        <f>'инновации+добровольчество0,361'!D71</f>
        <v>комплект</v>
      </c>
      <c r="E22" s="157">
        <f>'инновации+добровольчество0,361'!E71</f>
        <v>20</v>
      </c>
    </row>
    <row r="23" spans="1:5" ht="16.899999999999999" customHeight="1" x14ac:dyDescent="0.25">
      <c r="A23" s="501"/>
      <c r="B23" s="500"/>
      <c r="C23" s="176" t="s">
        <v>289</v>
      </c>
      <c r="D23" s="426" t="str">
        <f>'инновации+добровольчество0,361'!D72</f>
        <v>шт</v>
      </c>
      <c r="E23" s="157">
        <f>'инновации+добровольчество0,361'!E72</f>
        <v>100</v>
      </c>
    </row>
    <row r="24" spans="1:5" ht="12" customHeight="1" x14ac:dyDescent="0.25">
      <c r="A24" s="501"/>
      <c r="B24" s="500"/>
      <c r="C24" s="505" t="s">
        <v>132</v>
      </c>
      <c r="D24" s="506"/>
      <c r="E24" s="507"/>
    </row>
    <row r="25" spans="1:5" ht="12" customHeight="1" x14ac:dyDescent="0.25">
      <c r="A25" s="501"/>
      <c r="B25" s="500"/>
      <c r="C25" s="505" t="s">
        <v>133</v>
      </c>
      <c r="D25" s="506"/>
      <c r="E25" s="507"/>
    </row>
    <row r="26" spans="1:5" ht="21" customHeight="1" x14ac:dyDescent="0.25">
      <c r="A26" s="501"/>
      <c r="B26" s="500"/>
      <c r="C26" s="11" t="str">
        <f>'инновации+добровольчество0,361'!A114</f>
        <v>Теплоэнергия</v>
      </c>
      <c r="D26" s="105" t="str">
        <f>'инновации+добровольчество0,361'!B114</f>
        <v>Гкал</v>
      </c>
      <c r="E26" s="106">
        <f>'инновации+добровольчество0,361'!D114</f>
        <v>19.855</v>
      </c>
    </row>
    <row r="27" spans="1:5" ht="12" customHeight="1" x14ac:dyDescent="0.25">
      <c r="A27" s="501"/>
      <c r="B27" s="500"/>
      <c r="C27" s="11" t="str">
        <f>'инновации+добровольчество0,361'!A115</f>
        <v xml:space="preserve">Водоснабжение </v>
      </c>
      <c r="D27" s="105" t="str">
        <f>'инновации+добровольчество0,361'!B115</f>
        <v>м2</v>
      </c>
      <c r="E27" s="106">
        <f>'инновации+добровольчество0,361'!D115</f>
        <v>38.374299999999998</v>
      </c>
    </row>
    <row r="28" spans="1:5" ht="12" customHeight="1" x14ac:dyDescent="0.25">
      <c r="A28" s="501"/>
      <c r="B28" s="500"/>
      <c r="C28" s="11" t="str">
        <f>'инновации+добровольчество0,361'!A116</f>
        <v>Водоотведение (септик)</v>
      </c>
      <c r="D28" s="105" t="str">
        <f>'инновации+добровольчество0,361'!B116</f>
        <v>м3</v>
      </c>
      <c r="E28" s="106">
        <f>'инновации+добровольчество0,361'!D116</f>
        <v>0.36099999999999999</v>
      </c>
    </row>
    <row r="29" spans="1:5" ht="12" customHeight="1" x14ac:dyDescent="0.25">
      <c r="A29" s="501"/>
      <c r="B29" s="500"/>
      <c r="C29" s="11" t="str">
        <f>'инновации+добровольчество0,361'!A117</f>
        <v>Электроэнергия</v>
      </c>
      <c r="D29" s="105" t="str">
        <f>'инновации+добровольчество0,361'!B117</f>
        <v>МВт час.</v>
      </c>
      <c r="E29" s="106">
        <f>'инновации+добровольчество0,361'!D117</f>
        <v>2.1659999999999999</v>
      </c>
    </row>
    <row r="30" spans="1:5" ht="12" customHeight="1" x14ac:dyDescent="0.25">
      <c r="A30" s="501"/>
      <c r="B30" s="500"/>
      <c r="C30" s="11" t="str">
        <f>'инновации+добровольчество0,361'!A118</f>
        <v>ТКО</v>
      </c>
      <c r="D30" s="105" t="str">
        <f>'инновации+добровольчество0,361'!B118</f>
        <v>договор</v>
      </c>
      <c r="E30" s="106">
        <f>'инновации+добровольчество0,361'!D118</f>
        <v>3.2489999999999997</v>
      </c>
    </row>
    <row r="31" spans="1:5" ht="14.45" customHeight="1" x14ac:dyDescent="0.25">
      <c r="A31" s="501"/>
      <c r="B31" s="500"/>
      <c r="C31" s="230" t="str">
        <f>'инновации+добровольчество0,361'!A119</f>
        <v>Электроэнергия (резерв)</v>
      </c>
      <c r="D31" s="230" t="str">
        <f>'инновации+добровольчество0,361'!B119</f>
        <v>МВт час.</v>
      </c>
      <c r="E31" s="105">
        <f>'инновации+добровольчество0,361'!D119</f>
        <v>0.36099999999999999</v>
      </c>
    </row>
    <row r="32" spans="1:5" ht="26.25" customHeight="1" x14ac:dyDescent="0.25">
      <c r="A32" s="501"/>
      <c r="B32" s="500"/>
      <c r="C32" s="508" t="s">
        <v>134</v>
      </c>
      <c r="D32" s="509"/>
      <c r="E32" s="510"/>
    </row>
    <row r="33" spans="1:5" ht="14.45" customHeight="1" x14ac:dyDescent="0.25">
      <c r="A33" s="501"/>
      <c r="B33" s="500"/>
      <c r="C33" s="113" t="str">
        <f>'инновации+добровольчество0,361'!A155</f>
        <v xml:space="preserve">Тех обслуживание систем пожарной сигнализации  </v>
      </c>
      <c r="D33" s="105" t="s">
        <v>22</v>
      </c>
      <c r="E33" s="216">
        <f>'инновации+добровольчество0,361'!D155</f>
        <v>4.3319999999999999</v>
      </c>
    </row>
    <row r="34" spans="1:5" ht="14.45" customHeight="1" x14ac:dyDescent="0.25">
      <c r="A34" s="501"/>
      <c r="B34" s="500"/>
      <c r="C34" s="113" t="str">
        <f>'инновации+добровольчество0,361'!A156</f>
        <v xml:space="preserve">Уборка территории от снега </v>
      </c>
      <c r="D34" s="105" t="s">
        <v>22</v>
      </c>
      <c r="E34" s="216">
        <f>'инновации+добровольчество0,361'!D156</f>
        <v>3.61</v>
      </c>
    </row>
    <row r="35" spans="1:5" ht="14.45" customHeight="1" x14ac:dyDescent="0.25">
      <c r="A35" s="501"/>
      <c r="B35" s="500"/>
      <c r="C35" s="113" t="str">
        <f>'инновации+добровольчество0,361'!A157</f>
        <v>Профилактическая дезинфекция, дератизация</v>
      </c>
      <c r="D35" s="105" t="s">
        <v>22</v>
      </c>
      <c r="E35" s="216">
        <f>'инновации+добровольчество0,361'!D157</f>
        <v>1.444</v>
      </c>
    </row>
    <row r="36" spans="1:5" ht="14.45" customHeight="1" x14ac:dyDescent="0.25">
      <c r="A36" s="501"/>
      <c r="B36" s="500"/>
      <c r="C36" s="113" t="str">
        <f>'инновации+добровольчество0,361'!A158</f>
        <v>Обслуживание системы видеонаблюдения</v>
      </c>
      <c r="D36" s="105" t="s">
        <v>22</v>
      </c>
      <c r="E36" s="216">
        <f>'инновации+добровольчество0,361'!D158</f>
        <v>4.3319999999999999</v>
      </c>
    </row>
    <row r="37" spans="1:5" ht="14.45" customHeight="1" x14ac:dyDescent="0.25">
      <c r="A37" s="501"/>
      <c r="B37" s="500"/>
      <c r="C37" s="113" t="str">
        <f>'инновации+добровольчество0,361'!A159</f>
        <v>Комплексное обслуживание системы тепло/водо/электро снабжения и конструктивных элементов здания</v>
      </c>
      <c r="D37" s="105" t="s">
        <v>22</v>
      </c>
      <c r="E37" s="216">
        <f>'инновации+добровольчество0,361'!D159</f>
        <v>0.36099999999999999</v>
      </c>
    </row>
    <row r="38" spans="1:5" ht="22.5" customHeight="1" x14ac:dyDescent="0.25">
      <c r="A38" s="501"/>
      <c r="B38" s="500"/>
      <c r="C38" s="113" t="str">
        <f>'инновации+добровольчество0,361'!A160</f>
        <v>Договор осмотр технического состояния автомобиля</v>
      </c>
      <c r="D38" s="105" t="s">
        <v>22</v>
      </c>
      <c r="E38" s="216">
        <f>'инновации+добровольчество0,361'!D160</f>
        <v>89.167000000000002</v>
      </c>
    </row>
    <row r="39" spans="1:5" ht="19.5" customHeight="1" x14ac:dyDescent="0.25">
      <c r="A39" s="501"/>
      <c r="B39" s="500"/>
      <c r="C39" s="113" t="str">
        <f>'инновации+добровольчество0,361'!A161</f>
        <v>Промывка/опрессовка отопления</v>
      </c>
      <c r="D39" s="105" t="s">
        <v>22</v>
      </c>
      <c r="E39" s="216">
        <f>'инновации+добровольчество0,361'!D161</f>
        <v>0.36099999999999999</v>
      </c>
    </row>
    <row r="40" spans="1:5" ht="13.5" customHeight="1" x14ac:dyDescent="0.25">
      <c r="A40" s="501"/>
      <c r="B40" s="500"/>
      <c r="C40" s="113" t="str">
        <f>'инновации+добровольчество0,361'!A162</f>
        <v>Возмещение мед осмотра (112/212)</v>
      </c>
      <c r="D40" s="105" t="s">
        <v>22</v>
      </c>
      <c r="E40" s="216">
        <f>'инновации+добровольчество0,361'!D162</f>
        <v>0.72199999999999998</v>
      </c>
    </row>
    <row r="41" spans="1:5" ht="24.75" customHeight="1" x14ac:dyDescent="0.25">
      <c r="A41" s="501"/>
      <c r="B41" s="500"/>
      <c r="C41" s="113" t="str">
        <f>'инновации+добровольчество0,361'!A163</f>
        <v>сопровождение мероприятий мед персоналом</v>
      </c>
      <c r="D41" s="105" t="s">
        <v>22</v>
      </c>
      <c r="E41" s="216">
        <f>'инновации+добровольчество0,361'!D163</f>
        <v>1.083</v>
      </c>
    </row>
    <row r="42" spans="1:5" ht="35.25" customHeight="1" x14ac:dyDescent="0.25">
      <c r="A42" s="501"/>
      <c r="B42" s="500"/>
      <c r="C42" s="113" t="str">
        <f>'инновации+добровольчество0,361'!A164</f>
        <v>Услуги СЕМИС подписка</v>
      </c>
      <c r="D42" s="105" t="s">
        <v>22</v>
      </c>
      <c r="E42" s="216">
        <f>'инновации+добровольчество0,361'!D164</f>
        <v>0.36099999999999999</v>
      </c>
    </row>
    <row r="43" spans="1:5" ht="20.25" customHeight="1" x14ac:dyDescent="0.25">
      <c r="A43" s="501"/>
      <c r="B43" s="500"/>
      <c r="C43" s="113" t="str">
        <f>'инновации+добровольчество0,361'!A165</f>
        <v>предварительный мед осмотр</v>
      </c>
      <c r="D43" s="105" t="s">
        <v>22</v>
      </c>
      <c r="E43" s="216">
        <f>'инновации+добровольчество0,361'!D165</f>
        <v>0.36099999999999999</v>
      </c>
    </row>
    <row r="44" spans="1:5" x14ac:dyDescent="0.25">
      <c r="A44" s="501"/>
      <c r="B44" s="500"/>
      <c r="C44" s="113" t="str">
        <f>'инновации+добровольчество0,361'!A166</f>
        <v>Предрейсовое медицинское обследование 494 раз*91руб</v>
      </c>
      <c r="D44" s="105" t="s">
        <v>22</v>
      </c>
      <c r="E44" s="216">
        <f>'инновации+добровольчество0,361'!D166</f>
        <v>178.334</v>
      </c>
    </row>
    <row r="45" spans="1:5" ht="21" customHeight="1" x14ac:dyDescent="0.25">
      <c r="A45" s="501"/>
      <c r="B45" s="500"/>
      <c r="C45" s="113" t="str">
        <f>'инновации+добровольчество0,361'!A167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5" s="105" t="s">
        <v>22</v>
      </c>
      <c r="E45" s="216">
        <f>'инновации+добровольчество0,361'!D167</f>
        <v>4.3319999999999999</v>
      </c>
    </row>
    <row r="46" spans="1:5" ht="21" customHeight="1" x14ac:dyDescent="0.25">
      <c r="A46" s="501"/>
      <c r="B46" s="500"/>
      <c r="C46" s="113" t="str">
        <f>'инновации+добровольчество0,361'!A168</f>
        <v>Страховая премия по полису ОСАГО за УАЗ</v>
      </c>
      <c r="D46" s="105" t="s">
        <v>22</v>
      </c>
      <c r="E46" s="216">
        <f>'инновации+добровольчество0,361'!D168</f>
        <v>0.36099999999999999</v>
      </c>
    </row>
    <row r="47" spans="1:5" ht="21" customHeight="1" x14ac:dyDescent="0.25">
      <c r="A47" s="501"/>
      <c r="B47" s="500"/>
      <c r="C47" s="113" t="str">
        <f>'инновации+добровольчество0,361'!A169</f>
        <v>Приобретение программного обеспечения</v>
      </c>
      <c r="D47" s="105" t="s">
        <v>22</v>
      </c>
      <c r="E47" s="216">
        <f>'инновации+добровольчество0,361'!D169</f>
        <v>0.36099999999999999</v>
      </c>
    </row>
    <row r="48" spans="1:5" ht="21" hidden="1" customHeight="1" x14ac:dyDescent="0.25">
      <c r="A48" s="501"/>
      <c r="B48" s="500"/>
      <c r="C48" s="113" t="e">
        <f>'инновации+добровольчество0,361'!#REF!</f>
        <v>#REF!</v>
      </c>
      <c r="D48" s="105" t="s">
        <v>22</v>
      </c>
      <c r="E48" s="216">
        <f>'инновации+добровольчество0,361'!D170</f>
        <v>0.36099999999999999</v>
      </c>
    </row>
    <row r="49" spans="1:5" ht="21" hidden="1" customHeight="1" x14ac:dyDescent="0.25">
      <c r="A49" s="501"/>
      <c r="B49" s="500"/>
      <c r="C49" s="113" t="str">
        <f>'инновации+добровольчество0,361'!A169</f>
        <v>Приобретение программного обеспечения</v>
      </c>
      <c r="D49" s="105" t="s">
        <v>22</v>
      </c>
      <c r="E49" s="216">
        <f>'инновации+добровольчество0,361'!D171</f>
        <v>0</v>
      </c>
    </row>
    <row r="50" spans="1:5" ht="21" customHeight="1" x14ac:dyDescent="0.25">
      <c r="A50" s="501"/>
      <c r="B50" s="500"/>
      <c r="C50" s="113">
        <f>'инновации+добровольчество0,361'!A170</f>
        <v>0</v>
      </c>
      <c r="D50" s="105" t="s">
        <v>22</v>
      </c>
      <c r="E50" s="216">
        <f>'инновации+добровольчество0,361'!$D170</f>
        <v>0.36099999999999999</v>
      </c>
    </row>
    <row r="51" spans="1:5" ht="21" hidden="1" customHeight="1" x14ac:dyDescent="0.25">
      <c r="A51" s="501"/>
      <c r="B51" s="500"/>
      <c r="C51" s="113">
        <f>'инновации+добровольчество0,361'!A171</f>
        <v>0</v>
      </c>
      <c r="D51" s="105" t="s">
        <v>22</v>
      </c>
      <c r="E51" s="216">
        <f>'инновации+добровольчество0,361'!$D171</f>
        <v>0</v>
      </c>
    </row>
    <row r="52" spans="1:5" ht="21" hidden="1" customHeight="1" x14ac:dyDescent="0.25">
      <c r="A52" s="501"/>
      <c r="B52" s="500"/>
      <c r="C52" s="113">
        <f>'инновации+добровольчество0,361'!A172</f>
        <v>0</v>
      </c>
      <c r="D52" s="105" t="s">
        <v>22</v>
      </c>
      <c r="E52" s="216">
        <f>'инновации+добровольчество0,361'!$D172</f>
        <v>0</v>
      </c>
    </row>
    <row r="53" spans="1:5" ht="21" hidden="1" customHeight="1" x14ac:dyDescent="0.25">
      <c r="A53" s="501"/>
      <c r="B53" s="500"/>
      <c r="C53" s="113">
        <f>'инновации+добровольчество0,361'!A173</f>
        <v>0</v>
      </c>
      <c r="D53" s="105" t="s">
        <v>22</v>
      </c>
      <c r="E53" s="216">
        <f>'инновации+добровольчество0,361'!$D173</f>
        <v>0</v>
      </c>
    </row>
    <row r="54" spans="1:5" ht="21" hidden="1" customHeight="1" x14ac:dyDescent="0.25">
      <c r="A54" s="501"/>
      <c r="B54" s="500"/>
      <c r="C54" s="113">
        <f>'инновации+добровольчество0,361'!A174</f>
        <v>0</v>
      </c>
      <c r="D54" s="105" t="s">
        <v>22</v>
      </c>
      <c r="E54" s="216">
        <f>'инновации+добровольчество0,361'!$D174</f>
        <v>0</v>
      </c>
    </row>
    <row r="55" spans="1:5" ht="21" hidden="1" customHeight="1" x14ac:dyDescent="0.25">
      <c r="A55" s="501"/>
      <c r="B55" s="500"/>
      <c r="C55" s="113">
        <f>'инновации+добровольчество0,361'!A175</f>
        <v>0</v>
      </c>
      <c r="D55" s="105" t="s">
        <v>22</v>
      </c>
      <c r="E55" s="216">
        <f>'инновации+добровольчество0,361'!$D175</f>
        <v>0</v>
      </c>
    </row>
    <row r="56" spans="1:5" ht="21" hidden="1" customHeight="1" x14ac:dyDescent="0.25">
      <c r="A56" s="501"/>
      <c r="B56" s="500"/>
      <c r="C56" s="113">
        <f>'инновации+добровольчество0,361'!A176</f>
        <v>0</v>
      </c>
      <c r="D56" s="105" t="s">
        <v>22</v>
      </c>
      <c r="E56" s="216">
        <f>'инновации+добровольчество0,361'!$D176</f>
        <v>0</v>
      </c>
    </row>
    <row r="57" spans="1:5" ht="21" hidden="1" customHeight="1" x14ac:dyDescent="0.25">
      <c r="A57" s="501"/>
      <c r="B57" s="500"/>
      <c r="C57" s="113">
        <f>'инновации+добровольчество0,361'!A177</f>
        <v>0</v>
      </c>
      <c r="D57" s="105" t="s">
        <v>22</v>
      </c>
      <c r="E57" s="216">
        <f>'инновации+добровольчество0,361'!$D177</f>
        <v>0</v>
      </c>
    </row>
    <row r="58" spans="1:5" ht="21" hidden="1" customHeight="1" x14ac:dyDescent="0.25">
      <c r="A58" s="501"/>
      <c r="B58" s="500"/>
      <c r="C58" s="113">
        <f>'инновации+добровольчество0,361'!A178</f>
        <v>0</v>
      </c>
      <c r="D58" s="105" t="s">
        <v>22</v>
      </c>
      <c r="E58" s="216">
        <f>'инновации+добровольчество0,361'!$D178</f>
        <v>0</v>
      </c>
    </row>
    <row r="59" spans="1:5" ht="21" hidden="1" customHeight="1" x14ac:dyDescent="0.25">
      <c r="A59" s="501"/>
      <c r="B59" s="500"/>
      <c r="C59" s="113">
        <f>'инновации+добровольчество0,361'!A179</f>
        <v>0</v>
      </c>
      <c r="D59" s="105" t="s">
        <v>22</v>
      </c>
      <c r="E59" s="216">
        <f>'инновации+добровольчество0,361'!$D179</f>
        <v>0</v>
      </c>
    </row>
    <row r="60" spans="1:5" ht="21" hidden="1" customHeight="1" x14ac:dyDescent="0.25">
      <c r="A60" s="501"/>
      <c r="B60" s="500"/>
      <c r="C60" s="113">
        <f>'инновации+добровольчество0,361'!A180</f>
        <v>0</v>
      </c>
      <c r="D60" s="105" t="s">
        <v>22</v>
      </c>
      <c r="E60" s="216">
        <f>'инновации+добровольчество0,361'!$D180</f>
        <v>0</v>
      </c>
    </row>
    <row r="61" spans="1:5" ht="21" customHeight="1" x14ac:dyDescent="0.25">
      <c r="A61" s="501"/>
      <c r="B61" s="500"/>
      <c r="C61" s="511" t="s">
        <v>135</v>
      </c>
      <c r="D61" s="512"/>
      <c r="E61" s="513"/>
    </row>
    <row r="62" spans="1:5" ht="21" customHeight="1" x14ac:dyDescent="0.25">
      <c r="A62" s="501"/>
      <c r="B62" s="500"/>
      <c r="C62" s="107" t="str">
        <f>'инновации+добровольчество0,361'!A135</f>
        <v>переговоры по району, мин</v>
      </c>
      <c r="D62" s="132" t="str">
        <f>'инновации+добровольчество0,361'!B135</f>
        <v>дог</v>
      </c>
      <c r="E62" s="474">
        <f>'инновации+добровольчество0,361'!D135</f>
        <v>18.05</v>
      </c>
    </row>
    <row r="63" spans="1:5" ht="21" customHeight="1" x14ac:dyDescent="0.25">
      <c r="A63" s="501"/>
      <c r="B63" s="500"/>
      <c r="C63" s="107" t="str">
        <f>'инновации+добровольчество0,361'!A136</f>
        <v>Переговоры за пределами района,мин</v>
      </c>
      <c r="D63" s="132" t="str">
        <f>'инновации+добровольчество0,361'!B136</f>
        <v>дог</v>
      </c>
      <c r="E63" s="474">
        <f>'инновации+добровольчество0,361'!D136</f>
        <v>17.638459999999998</v>
      </c>
    </row>
    <row r="64" spans="1:5" ht="21" customHeight="1" x14ac:dyDescent="0.25">
      <c r="A64" s="501"/>
      <c r="B64" s="500"/>
      <c r="C64" s="107" t="str">
        <f>'инновации+добровольчество0,361'!A137</f>
        <v>Абоненская плата за услуги связи, номеров</v>
      </c>
      <c r="D64" s="132" t="str">
        <f>'инновации+добровольчество0,361'!B137</f>
        <v>дог</v>
      </c>
      <c r="E64" s="474">
        <f>'инновации+добровольчество0,361'!D137</f>
        <v>0.36099999999999999</v>
      </c>
    </row>
    <row r="65" spans="1:5" ht="21" customHeight="1" x14ac:dyDescent="0.25">
      <c r="A65" s="501"/>
      <c r="B65" s="500"/>
      <c r="C65" s="107" t="str">
        <f>'инновации+добровольчество0,361'!A138</f>
        <v xml:space="preserve">Абоненская плата за услуги Интернет </v>
      </c>
      <c r="D65" s="132" t="str">
        <f>'инновации+добровольчество0,361'!B138</f>
        <v>дог</v>
      </c>
      <c r="E65" s="474">
        <f>'инновации+добровольчество0,361'!D138</f>
        <v>0.36099999999999999</v>
      </c>
    </row>
    <row r="66" spans="1:5" ht="16.149999999999999" customHeight="1" x14ac:dyDescent="0.25">
      <c r="A66" s="501"/>
      <c r="B66" s="500"/>
      <c r="C66" s="107" t="str">
        <f>'инновации+добровольчество0,361'!A139</f>
        <v>оплата почтовых услуг</v>
      </c>
      <c r="D66" s="132" t="str">
        <f>'инновации+добровольчество0,361'!B139</f>
        <v>шт</v>
      </c>
      <c r="E66" s="474">
        <f>'инновации+добровольчество0,361'!D139</f>
        <v>7.22</v>
      </c>
    </row>
    <row r="67" spans="1:5" s="133" customFormat="1" ht="12" customHeight="1" x14ac:dyDescent="0.2">
      <c r="A67" s="501"/>
      <c r="B67" s="500"/>
      <c r="C67" s="514" t="s">
        <v>136</v>
      </c>
      <c r="D67" s="515"/>
      <c r="E67" s="516"/>
    </row>
    <row r="68" spans="1:5" s="133" customFormat="1" ht="12" customHeight="1" x14ac:dyDescent="0.2">
      <c r="A68" s="501"/>
      <c r="B68" s="500"/>
      <c r="C68" s="100" t="s">
        <v>180</v>
      </c>
      <c r="D68" s="134" t="s">
        <v>140</v>
      </c>
      <c r="E68" s="217">
        <f>'инновации+добровольчество0,361'!D83</f>
        <v>0.36099999999999999</v>
      </c>
    </row>
    <row r="69" spans="1:5" s="133" customFormat="1" ht="12" customHeight="1" x14ac:dyDescent="0.2">
      <c r="A69" s="501"/>
      <c r="B69" s="500"/>
      <c r="C69" s="108" t="s">
        <v>138</v>
      </c>
      <c r="D69" s="134" t="s">
        <v>131</v>
      </c>
      <c r="E69" s="217">
        <f>'инновации+добровольчество0,361'!D85</f>
        <v>0.36099999999999999</v>
      </c>
    </row>
    <row r="70" spans="1:5" s="133" customFormat="1" ht="12" customHeight="1" x14ac:dyDescent="0.2">
      <c r="A70" s="501"/>
      <c r="B70" s="500"/>
      <c r="C70" s="108" t="s">
        <v>85</v>
      </c>
      <c r="D70" s="134" t="s">
        <v>131</v>
      </c>
      <c r="E70" s="217">
        <f>'инновации+добровольчество0,361'!D86</f>
        <v>0.18049999999999999</v>
      </c>
    </row>
    <row r="71" spans="1:5" s="133" customFormat="1" ht="12" customHeight="1" x14ac:dyDescent="0.2">
      <c r="A71" s="501"/>
      <c r="B71" s="500"/>
      <c r="C71" s="108" t="s">
        <v>139</v>
      </c>
      <c r="D71" s="134" t="s">
        <v>131</v>
      </c>
      <c r="E71" s="217">
        <f>'инновации+добровольчество0,361'!D87</f>
        <v>0.36099999999999999</v>
      </c>
    </row>
    <row r="72" spans="1:5" s="133" customFormat="1" ht="12" customHeight="1" x14ac:dyDescent="0.2">
      <c r="A72" s="501"/>
      <c r="B72" s="500"/>
      <c r="C72" s="494" t="s">
        <v>143</v>
      </c>
      <c r="D72" s="495"/>
      <c r="E72" s="496"/>
    </row>
    <row r="73" spans="1:5" s="133" customFormat="1" ht="12" customHeight="1" x14ac:dyDescent="0.2">
      <c r="A73" s="501"/>
      <c r="B73" s="500"/>
      <c r="C73" s="367" t="str">
        <f>'инновации+добровольчество0,361'!A105</f>
        <v>Пособие по уходу за ребенком до 3-х лет</v>
      </c>
      <c r="D73" s="110" t="s">
        <v>119</v>
      </c>
      <c r="E73" s="214">
        <f>E68</f>
        <v>0.36099999999999999</v>
      </c>
    </row>
    <row r="74" spans="1:5" s="133" customFormat="1" ht="12" hidden="1" customHeight="1" x14ac:dyDescent="0.2">
      <c r="A74" s="501"/>
      <c r="B74" s="500"/>
      <c r="C74" s="514" t="s">
        <v>144</v>
      </c>
      <c r="D74" s="515"/>
      <c r="E74" s="516"/>
    </row>
    <row r="75" spans="1:5" s="133" customFormat="1" ht="12" hidden="1" customHeight="1" x14ac:dyDescent="0.2">
      <c r="A75" s="501"/>
      <c r="B75" s="500"/>
      <c r="C75" s="109" t="s">
        <v>189</v>
      </c>
      <c r="D75" s="92" t="s">
        <v>39</v>
      </c>
      <c r="E75" s="210">
        <f>'инновации+добровольчество0,361'!E126</f>
        <v>0.36099999999999999</v>
      </c>
    </row>
    <row r="76" spans="1:5" ht="28.15" hidden="1" customHeight="1" x14ac:dyDescent="0.25">
      <c r="A76" s="501"/>
      <c r="B76" s="500"/>
      <c r="C76" s="109" t="s">
        <v>190</v>
      </c>
      <c r="D76" s="92" t="s">
        <v>39</v>
      </c>
      <c r="E76" s="210">
        <f>'инновации+добровольчество0,361'!E127</f>
        <v>0.33500000000000002</v>
      </c>
    </row>
    <row r="77" spans="1:5" ht="28.15" hidden="1" customHeight="1" x14ac:dyDescent="0.25">
      <c r="A77" s="501"/>
      <c r="B77" s="500"/>
      <c r="C77" s="109" t="s">
        <v>191</v>
      </c>
      <c r="D77" s="92" t="s">
        <v>39</v>
      </c>
      <c r="E77" s="210">
        <f>'инновации+добровольчество0,361'!E128</f>
        <v>0.33500000000000002</v>
      </c>
    </row>
    <row r="78" spans="1:5" ht="28.15" customHeight="1" x14ac:dyDescent="0.25">
      <c r="A78" s="501"/>
      <c r="B78" s="500"/>
      <c r="C78" s="497" t="s">
        <v>145</v>
      </c>
      <c r="D78" s="498"/>
      <c r="E78" s="499"/>
    </row>
    <row r="79" spans="1:5" ht="28.15" hidden="1" customHeight="1" x14ac:dyDescent="0.25">
      <c r="A79" s="501"/>
      <c r="B79" s="500"/>
      <c r="C79" s="111" t="str">
        <f>'инновации+добровольчество0,361'!A146</f>
        <v>Проезд к месту учебы</v>
      </c>
      <c r="D79" s="112" t="s">
        <v>119</v>
      </c>
      <c r="E79" s="78">
        <f>'инновации+добровольчество0,361'!D146</f>
        <v>0</v>
      </c>
    </row>
    <row r="80" spans="1:5" ht="22.15" customHeight="1" x14ac:dyDescent="0.25">
      <c r="A80" s="501"/>
      <c r="B80" s="500"/>
      <c r="C80" s="111" t="str">
        <f>'инновации+добровольчество0,361'!A147</f>
        <v>Провоз груза 200 мест (1 место=500 руб)</v>
      </c>
      <c r="D80" s="112" t="s">
        <v>22</v>
      </c>
      <c r="E80" s="78">
        <f>'инновации+добровольчество0,361'!D147</f>
        <v>0.36099999999999999</v>
      </c>
    </row>
    <row r="81" spans="1:5" ht="18" customHeight="1" x14ac:dyDescent="0.25">
      <c r="A81" s="501"/>
      <c r="B81" s="500"/>
      <c r="C81" s="511" t="s">
        <v>146</v>
      </c>
      <c r="D81" s="512"/>
      <c r="E81" s="513"/>
    </row>
    <row r="82" spans="1:5" ht="18.75" customHeight="1" x14ac:dyDescent="0.25">
      <c r="A82" s="501"/>
      <c r="B82" s="500"/>
      <c r="C82" s="101" t="str">
        <f>'инновации+добровольчество0,361'!A187</f>
        <v>Обучение персонала</v>
      </c>
      <c r="D82" s="63" t="str">
        <f>'инновации+добровольчество0,361'!B187</f>
        <v>договор</v>
      </c>
      <c r="E82" s="157">
        <f>'инновации+добровольчество0,361'!D187</f>
        <v>0.36099999999999999</v>
      </c>
    </row>
    <row r="83" spans="1:5" ht="13.5" customHeight="1" x14ac:dyDescent="0.25">
      <c r="A83" s="501"/>
      <c r="B83" s="500"/>
      <c r="C83" s="101" t="str">
        <f>'инновации+добровольчество0,361'!A188</f>
        <v>приобретения для доброцентра ( трубы, коннекторы)</v>
      </c>
      <c r="D83" s="63" t="str">
        <f>'инновации+добровольчество0,361'!B188</f>
        <v>договор</v>
      </c>
      <c r="E83" s="157">
        <f>'инновации+добровольчество0,361'!D188</f>
        <v>0.36099999999999999</v>
      </c>
    </row>
    <row r="84" spans="1:5" ht="16.5" customHeight="1" x14ac:dyDescent="0.25">
      <c r="A84" s="501"/>
      <c r="B84" s="500"/>
      <c r="C84" s="101" t="str">
        <f>'инновации+добровольчество0,361'!A189</f>
        <v>Банер "80 лет победы"</v>
      </c>
      <c r="D84" s="63" t="str">
        <f>'инновации+добровольчество0,361'!B189</f>
        <v>шт</v>
      </c>
      <c r="E84" s="157">
        <f>'инновации+добровольчество0,361'!D189</f>
        <v>0.36099999999999999</v>
      </c>
    </row>
    <row r="85" spans="1:5" ht="17.25" customHeight="1" x14ac:dyDescent="0.25">
      <c r="A85" s="501"/>
      <c r="B85" s="500"/>
      <c r="C85" s="101" t="str">
        <f>'инновации+добровольчество0,361'!A190</f>
        <v>Бумага А4 "SVETOCOPY" 500 л. ГОСТ Р ИСО 9706-2000</v>
      </c>
      <c r="D85" s="63" t="str">
        <f>'инновации+добровольчество0,361'!B190</f>
        <v>шт</v>
      </c>
      <c r="E85" s="157">
        <f>'инновации+добровольчество0,361'!D190</f>
        <v>18.05</v>
      </c>
    </row>
    <row r="86" spans="1:5" ht="18.75" customHeight="1" x14ac:dyDescent="0.25">
      <c r="A86" s="501"/>
      <c r="B86" s="500"/>
      <c r="C86" s="101" t="str">
        <f>'инновации+добровольчество0,361'!A191</f>
        <v>Набор самокл. этикеток-закладок (12*45мм) 5*20л пластик</v>
      </c>
      <c r="D86" s="63" t="str">
        <f>'инновации+добровольчество0,361'!B191</f>
        <v>шт</v>
      </c>
      <c r="E86" s="157">
        <f>'инновации+добровольчество0,361'!D191</f>
        <v>7.22</v>
      </c>
    </row>
    <row r="87" spans="1:5" ht="18.75" customHeight="1" x14ac:dyDescent="0.25">
      <c r="A87" s="501"/>
      <c r="B87" s="500"/>
      <c r="C87" s="101" t="str">
        <f>'инновации+добровольчество0,361'!A192</f>
        <v>Ручка шариковая масляная BRAUBERG "Spark", СИНЯЯ, печать, узел 0,7 мм, линия письма 0,35 мм</v>
      </c>
      <c r="D87" s="63" t="str">
        <f>'инновации+добровольчество0,361'!B192</f>
        <v>шт</v>
      </c>
      <c r="E87" s="157">
        <f>'инновации+добровольчество0,361'!D192</f>
        <v>72.2</v>
      </c>
    </row>
    <row r="88" spans="1:5" ht="24" customHeight="1" x14ac:dyDescent="0.25">
      <c r="A88" s="501"/>
      <c r="B88" s="500"/>
      <c r="C88" s="101" t="str">
        <f>'инновации+добровольчество0,361'!A193</f>
        <v>Карандаш ч/г BRAUBERG HB, с ластиком, корпус ассорти</v>
      </c>
      <c r="D88" s="63" t="str">
        <f>'инновации+добровольчество0,361'!B193</f>
        <v>шт</v>
      </c>
      <c r="E88" s="157">
        <f>'инновации+добровольчество0,361'!D193</f>
        <v>25.991999999999997</v>
      </c>
    </row>
    <row r="89" spans="1:5" ht="24" customHeight="1" x14ac:dyDescent="0.25">
      <c r="A89" s="501"/>
      <c r="B89" s="500"/>
      <c r="C89" s="101" t="str">
        <f>'инновации+добровольчество0,361'!A194</f>
        <v>Клей карандаш 15 гр. BRAUBERG "Crystal"</v>
      </c>
      <c r="D89" s="63" t="str">
        <f>'инновации+добровольчество0,361'!B194</f>
        <v>шт</v>
      </c>
      <c r="E89" s="157">
        <f>'инновации+добровольчество0,361'!D194</f>
        <v>7.22</v>
      </c>
    </row>
    <row r="90" spans="1:5" ht="18.600000000000001" customHeight="1" x14ac:dyDescent="0.25">
      <c r="A90" s="501"/>
      <c r="B90" s="500"/>
      <c r="C90" s="101" t="str">
        <f>'инновации+добровольчество0,361'!A195</f>
        <v>Корректор 20 мл с кисточкой водный</v>
      </c>
      <c r="D90" s="63" t="str">
        <f>'инновации+добровольчество0,361'!B195</f>
        <v>шт</v>
      </c>
      <c r="E90" s="157">
        <f>'инновации+добровольчество0,361'!D195</f>
        <v>4.3319999999999999</v>
      </c>
    </row>
    <row r="91" spans="1:5" ht="15.6" customHeight="1" x14ac:dyDescent="0.25">
      <c r="A91" s="501"/>
      <c r="B91" s="500"/>
      <c r="C91" s="101" t="str">
        <f>'инновации+добровольчество0,361'!A196</f>
        <v>Средство для мытья пола и стен 5 кг LAIMA PROFESSIONAL концентрированное, "Антибактериальный эффект. Лимон"</v>
      </c>
      <c r="D91" s="63" t="str">
        <f>'инновации+добровольчество0,361'!B196</f>
        <v>шт</v>
      </c>
      <c r="E91" s="157">
        <f>'инновации+добровольчество0,361'!D196</f>
        <v>1.083</v>
      </c>
    </row>
    <row r="92" spans="1:5" ht="12" customHeight="1" x14ac:dyDescent="0.25">
      <c r="A92" s="501"/>
      <c r="B92" s="500"/>
      <c r="C92" s="101" t="str">
        <f>'инновации+добровольчество0,361'!A197</f>
        <v>Чистящее средство 5 л DOMESTOS с антивирусным и отбеливающим эффектом "Свежесть Атлантики"</v>
      </c>
      <c r="D92" s="63" t="str">
        <f>'инновации+добровольчество0,361'!B197</f>
        <v>шт</v>
      </c>
      <c r="E92" s="157">
        <f>'инновации+добровольчество0,361'!D197</f>
        <v>0.72199999999999998</v>
      </c>
    </row>
    <row r="93" spans="1:5" ht="12" customHeight="1" x14ac:dyDescent="0.25">
      <c r="A93" s="501"/>
      <c r="B93" s="500"/>
      <c r="C93" s="101" t="str">
        <f>'инновации+добровольчество0,361'!A198</f>
        <v>Мешки для мусора 30 л прочные 20 мкм (20 шт./рулон)</v>
      </c>
      <c r="D93" s="63" t="str">
        <f>'инновации+добровольчество0,361'!B198</f>
        <v>шт</v>
      </c>
      <c r="E93" s="157">
        <f>'инновации+добровольчество0,361'!D198</f>
        <v>10.83</v>
      </c>
    </row>
    <row r="94" spans="1:5" ht="12" customHeight="1" x14ac:dyDescent="0.25">
      <c r="A94" s="501"/>
      <c r="B94" s="500"/>
      <c r="C94" s="101" t="str">
        <f>'инновации+добровольчество0,361'!A199</f>
        <v>Мешки для мусора 60 л прочные 21 мкм (20 шт./рулон)</v>
      </c>
      <c r="D94" s="63" t="str">
        <f>'инновации+добровольчество0,361'!B199</f>
        <v>шт</v>
      </c>
      <c r="E94" s="157">
        <f>'инновации+добровольчество0,361'!D199</f>
        <v>5.415</v>
      </c>
    </row>
    <row r="95" spans="1:5" ht="12" customHeight="1" x14ac:dyDescent="0.25">
      <c r="A95" s="501"/>
      <c r="B95" s="500"/>
      <c r="C95" s="101" t="str">
        <f>'инновации+добровольчество0,361'!A200</f>
        <v>Бумага туалетная "МЯГКИЙ РУЛОНЧИК" белая, 51 метр, 1-слойная, LAIMA</v>
      </c>
      <c r="D95" s="63" t="str">
        <f>'инновации+добровольчество0,361'!B200</f>
        <v>шт</v>
      </c>
      <c r="E95" s="157">
        <f>'инновации+добровольчество0,361'!D200</f>
        <v>17.327999999999999</v>
      </c>
    </row>
    <row r="96" spans="1:5" ht="12" customHeight="1" x14ac:dyDescent="0.25">
      <c r="A96" s="501"/>
      <c r="B96" s="500"/>
      <c r="C96" s="101" t="str">
        <f>'инновации+добровольчество0,361'!A201</f>
        <v>Салфетки ВИСКОЗНЫЕ универсальные, 18х25 см, в рулоне 30 шт., 8о г/м2, желтые</v>
      </c>
      <c r="D96" s="63" t="str">
        <f>'инновации+добровольчество0,361'!B201</f>
        <v>шт</v>
      </c>
      <c r="E96" s="157">
        <f>'инновации+добровольчество0,361'!D201</f>
        <v>1.8049999999999999</v>
      </c>
    </row>
    <row r="97" spans="1:5" ht="12" customHeight="1" x14ac:dyDescent="0.25">
      <c r="A97" s="501"/>
      <c r="B97" s="500"/>
      <c r="C97" s="101" t="str">
        <f>'инновации+добровольчество0,361'!A202</f>
        <v>Средство для мытья стекол и зеркал OfficeClean Professional Блеск с нашатырным спиртом 5 л</v>
      </c>
      <c r="D97" s="63" t="str">
        <f>'инновации+добровольчество0,361'!B202</f>
        <v>шт</v>
      </c>
      <c r="E97" s="157">
        <f>'инновации+добровольчество0,361'!D202</f>
        <v>0.36099999999999999</v>
      </c>
    </row>
    <row r="98" spans="1:5" ht="12" customHeight="1" x14ac:dyDescent="0.25">
      <c r="A98" s="501"/>
      <c r="B98" s="500"/>
      <c r="C98" s="101" t="str">
        <f>'инновации+добровольчество0,361'!A203</f>
        <v>Насадка МОП для швабры OfficeClean Professional круглая, диаметр 16 см</v>
      </c>
      <c r="D98" s="63" t="str">
        <f>'инновации+добровольчество0,361'!B203</f>
        <v>шт</v>
      </c>
      <c r="E98" s="157">
        <f>'инновации+добровольчество0,361'!D203</f>
        <v>1.083</v>
      </c>
    </row>
    <row r="99" spans="1:5" ht="12" customHeight="1" x14ac:dyDescent="0.25">
      <c r="A99" s="501"/>
      <c r="B99" s="500"/>
      <c r="C99" s="101" t="str">
        <f>'инновации+добровольчество0,361'!A204</f>
        <v>Насадки МОП для швабры (кармашки с 2-х сторон) КОМПЛЕКТ 4 шт., микрофибра, 33х12,5 см, LAIMA</v>
      </c>
      <c r="D99" s="63" t="str">
        <f>'инновации+добровольчество0,361'!B204</f>
        <v>шт</v>
      </c>
      <c r="E99" s="157">
        <f>'инновации+добровольчество0,361'!D204</f>
        <v>0.36099999999999999</v>
      </c>
    </row>
    <row r="100" spans="1:5" ht="12" customHeight="1" x14ac:dyDescent="0.25">
      <c r="A100" s="501"/>
      <c r="B100" s="500"/>
      <c r="C100" s="101" t="str">
        <f>'инновации+добровольчество0,361'!A205</f>
        <v>Батарейка ААА мизинчиковые</v>
      </c>
      <c r="D100" s="63" t="str">
        <f>'инновации+добровольчество0,361'!B205</f>
        <v>шт</v>
      </c>
      <c r="E100" s="157">
        <f>'инновации+добровольчество0,361'!D205</f>
        <v>11.552</v>
      </c>
    </row>
    <row r="101" spans="1:5" ht="12" customHeight="1" x14ac:dyDescent="0.25">
      <c r="A101" s="501"/>
      <c r="B101" s="500"/>
      <c r="C101" s="101" t="str">
        <f>'инновации+добровольчество0,361'!A206</f>
        <v>Перчатки резиновые PACLAN "Extra Dry", хлопчатобумажное напыление, 100% флок, размер L</v>
      </c>
      <c r="D101" s="63" t="str">
        <f>'инновации+добровольчество0,361'!B206</f>
        <v>шт</v>
      </c>
      <c r="E101" s="157">
        <f>'инновации+добровольчество0,361'!D206</f>
        <v>3.61</v>
      </c>
    </row>
    <row r="102" spans="1:5" ht="12" customHeight="1" x14ac:dyDescent="0.25">
      <c r="A102" s="501"/>
      <c r="B102" s="500"/>
      <c r="C102" s="101" t="str">
        <f>'инновации+добровольчество0,361'!A207</f>
        <v>Освежитель воздуха аэрозольный 300 мл Мелодия</v>
      </c>
      <c r="D102" s="63" t="str">
        <f>'инновации+добровольчество0,361'!B207</f>
        <v>шт</v>
      </c>
      <c r="E102" s="157">
        <f>'инновации+добровольчество0,361'!D207</f>
        <v>4.3319999999999999</v>
      </c>
    </row>
    <row r="103" spans="1:5" ht="12" hidden="1" customHeight="1" x14ac:dyDescent="0.25">
      <c r="A103" s="501"/>
      <c r="B103" s="500"/>
      <c r="C103" s="101" t="str">
        <f>'инновации+добровольчество0,361'!A208</f>
        <v>Бумага д/записей 76*76мм /100л, 62г/м², с липким краем</v>
      </c>
      <c r="D103" s="63" t="str">
        <f>'инновации+добровольчество0,361'!B208</f>
        <v>шт</v>
      </c>
      <c r="E103" s="157">
        <f>'инновации+добровольчество0,361'!D208</f>
        <v>3.61</v>
      </c>
    </row>
    <row r="104" spans="1:5" ht="12" hidden="1" customHeight="1" x14ac:dyDescent="0.25">
      <c r="A104" s="501"/>
      <c r="B104" s="500"/>
      <c r="C104" s="101" t="str">
        <f>'инновации+добровольчество0,361'!A209</f>
        <v>Картридж W1106A/W1106XL для HP Laser 107/135/137 ELC (5000 стр.) с чипом</v>
      </c>
      <c r="D104" s="63" t="str">
        <f>'инновации+добровольчество0,361'!B209</f>
        <v>шт</v>
      </c>
      <c r="E104" s="157">
        <f>'инновации+добровольчество0,361'!D209</f>
        <v>3.61</v>
      </c>
    </row>
    <row r="105" spans="1:5" ht="12" customHeight="1" x14ac:dyDescent="0.25">
      <c r="A105" s="501"/>
      <c r="B105" s="500"/>
      <c r="C105" s="101" t="str">
        <f>'инновации+добровольчество0,361'!A210</f>
        <v>Картридж PC-211EV XL для Pantum P2200/P2500/M6500/M6550/M6600 ELC (6000 стр.)</v>
      </c>
      <c r="D105" s="63" t="str">
        <f>'инновации+добровольчество0,361'!B210</f>
        <v>шт</v>
      </c>
      <c r="E105" s="157">
        <f>'инновации+добровольчество0,361'!D210</f>
        <v>1.8049999999999999</v>
      </c>
    </row>
    <row r="106" spans="1:5" ht="12" customHeight="1" x14ac:dyDescent="0.25">
      <c r="A106" s="501"/>
      <c r="B106" s="500"/>
      <c r="C106" s="101" t="str">
        <f>'инновации+добровольчество0,361'!A211</f>
        <v>Картридж TK-1170XL для Kyocera ECOSYS M2040DN, M2540DN, M2640idw ELC (12000 стр.)</v>
      </c>
      <c r="D106" s="63" t="str">
        <f>'инновации+добровольчество0,361'!B211</f>
        <v>шт</v>
      </c>
      <c r="E106" s="157">
        <f>'инновации+добровольчество0,361'!D211</f>
        <v>1.8049999999999999</v>
      </c>
    </row>
    <row r="107" spans="1:5" ht="12" customHeight="1" x14ac:dyDescent="0.25">
      <c r="A107" s="501"/>
      <c r="B107" s="500"/>
      <c r="C107" s="101" t="str">
        <f>'инновации+добровольчество0,361'!A212</f>
        <v>Комплект картриджей для Canon MF754CDW CS-C069 (голубой, пурпурный, желтый, черный, 4 картриджа в комплекте)</v>
      </c>
      <c r="D107" s="63" t="str">
        <f>'инновации+добровольчество0,361'!B212</f>
        <v>шт</v>
      </c>
      <c r="E107" s="157">
        <f>'инновации+добровольчество0,361'!D212</f>
        <v>0.36099999999999999</v>
      </c>
    </row>
    <row r="108" spans="1:5" ht="12" customHeight="1" x14ac:dyDescent="0.25">
      <c r="A108" s="501"/>
      <c r="B108" s="500"/>
      <c r="C108" s="101" t="str">
        <f>'инновации+добровольчество0,361'!A213</f>
        <v>Батарейка Крона 9В</v>
      </c>
      <c r="D108" s="63" t="str">
        <f>'инновации+добровольчество0,361'!B213</f>
        <v>шт</v>
      </c>
      <c r="E108" s="157">
        <f>'инновации+добровольчество0,361'!D213</f>
        <v>7.22</v>
      </c>
    </row>
    <row r="109" spans="1:5" ht="12" customHeight="1" x14ac:dyDescent="0.25">
      <c r="A109" s="501"/>
      <c r="B109" s="500"/>
      <c r="C109" s="101" t="str">
        <f>'инновации+добровольчество0,361'!A214</f>
        <v>Лопата снеговая с металлическим черенком в оплетке и V-ручкой, 380 мм</v>
      </c>
      <c r="D109" s="63" t="str">
        <f>'инновации+добровольчество0,361'!B214</f>
        <v>шт</v>
      </c>
      <c r="E109" s="157">
        <f>'инновации+добровольчество0,361'!D214</f>
        <v>1.083</v>
      </c>
    </row>
    <row r="110" spans="1:5" ht="12" customHeight="1" x14ac:dyDescent="0.25">
      <c r="A110" s="501"/>
      <c r="B110" s="500"/>
      <c r="C110" s="101" t="str">
        <f>'инновации+добровольчество0,361'!A215</f>
        <v>Фильтр сетевой (2200 Вт, 10 A, EURO, 3 метра, 6 розеток)</v>
      </c>
      <c r="D110" s="63" t="str">
        <f>'инновации+добровольчество0,361'!B215</f>
        <v>шт</v>
      </c>
      <c r="E110" s="157">
        <f>'инновации+добровольчество0,361'!D215</f>
        <v>1.8049999999999999</v>
      </c>
    </row>
    <row r="111" spans="1:5" ht="12" customHeight="1" x14ac:dyDescent="0.25">
      <c r="A111" s="501"/>
      <c r="B111" s="500"/>
      <c r="C111" s="101" t="str">
        <f>'инновации+добровольчество0,361'!A216</f>
        <v>Пиломатериал</v>
      </c>
      <c r="D111" s="63" t="str">
        <f>'инновации+добровольчество0,361'!B216</f>
        <v>шт</v>
      </c>
      <c r="E111" s="157">
        <f>'инновации+добровольчество0,361'!D216</f>
        <v>0.36099999999999999</v>
      </c>
    </row>
    <row r="112" spans="1:5" ht="12" customHeight="1" x14ac:dyDescent="0.25">
      <c r="A112" s="501"/>
      <c r="B112" s="500"/>
      <c r="C112" s="101" t="str">
        <f>'инновации+добровольчество0,361'!A217</f>
        <v>Тонеры для картриджей Kyocera</v>
      </c>
      <c r="D112" s="63" t="str">
        <f>'инновации+добровольчество0,361'!B217</f>
        <v>шт</v>
      </c>
      <c r="E112" s="157">
        <f>'инновации+добровольчество0,361'!D217</f>
        <v>1.8049999999999999</v>
      </c>
    </row>
    <row r="113" spans="1:5" ht="12" customHeight="1" x14ac:dyDescent="0.25">
      <c r="A113" s="501"/>
      <c r="B113" s="500"/>
      <c r="C113" s="101" t="str">
        <f>'инновации+добровольчество0,361'!A218</f>
        <v>Комплект тонеров для цветного принтера Canon</v>
      </c>
      <c r="D113" s="63" t="str">
        <f>'инновации+добровольчество0,361'!B218</f>
        <v>шт</v>
      </c>
      <c r="E113" s="157">
        <f>'инновации+добровольчество0,361'!D218</f>
        <v>3.61</v>
      </c>
    </row>
    <row r="114" spans="1:5" ht="12" customHeight="1" x14ac:dyDescent="0.25">
      <c r="A114" s="501"/>
      <c r="B114" s="500"/>
      <c r="C114" s="101" t="str">
        <f>'инновации+добровольчество0,361'!A219</f>
        <v>Комплект тонера для цветного принтера Hp</v>
      </c>
      <c r="D114" s="63" t="str">
        <f>'инновации+добровольчество0,361'!B219</f>
        <v>шт</v>
      </c>
      <c r="E114" s="157">
        <f>'инновации+добровольчество0,361'!D219</f>
        <v>0.72199999999999998</v>
      </c>
    </row>
    <row r="115" spans="1:5" ht="12" customHeight="1" x14ac:dyDescent="0.25">
      <c r="A115" s="501"/>
      <c r="B115" s="500"/>
      <c r="C115" s="101" t="str">
        <f>'инновации+добровольчество0,361'!A220</f>
        <v>Флеш накопители  16 гб</v>
      </c>
      <c r="D115" s="63" t="str">
        <f>'инновации+добровольчество0,361'!B220</f>
        <v>шт</v>
      </c>
      <c r="E115" s="157">
        <f>'инновации+добровольчество0,361'!D220</f>
        <v>2.5270000000000001</v>
      </c>
    </row>
    <row r="116" spans="1:5" ht="12" customHeight="1" x14ac:dyDescent="0.25">
      <c r="A116" s="501"/>
      <c r="B116" s="500"/>
      <c r="C116" s="101" t="str">
        <f>'инновации+добровольчество0,361'!A221</f>
        <v>Флеш накопители  64 гб</v>
      </c>
      <c r="D116" s="63" t="str">
        <f>'инновации+добровольчество0,361'!B221</f>
        <v>шт</v>
      </c>
      <c r="E116" s="157">
        <f>'инновации+добровольчество0,361'!D221</f>
        <v>1.8049999999999999</v>
      </c>
    </row>
    <row r="117" spans="1:5" ht="15" customHeight="1" x14ac:dyDescent="0.25">
      <c r="A117" s="501"/>
      <c r="B117" s="500"/>
      <c r="C117" s="101" t="str">
        <f>'инновации+добровольчество0,361'!A222</f>
        <v>Мышь USB</v>
      </c>
      <c r="D117" s="63" t="str">
        <f>'инновации+добровольчество0,361'!B222</f>
        <v>шт</v>
      </c>
      <c r="E117" s="157">
        <f>'инновации+добровольчество0,361'!D222</f>
        <v>1.444</v>
      </c>
    </row>
    <row r="118" spans="1:5" x14ac:dyDescent="0.25">
      <c r="A118" s="501"/>
      <c r="B118" s="500"/>
      <c r="C118" s="101" t="str">
        <f>'инновации+добровольчество0,361'!A223</f>
        <v xml:space="preserve">Мешки для мусора </v>
      </c>
      <c r="D118" s="63" t="str">
        <f>'инновации+добровольчество0,361'!B223</f>
        <v>шт</v>
      </c>
      <c r="E118" s="157">
        <f>'инновации+добровольчество0,361'!D223</f>
        <v>72.2</v>
      </c>
    </row>
    <row r="119" spans="1:5" x14ac:dyDescent="0.25">
      <c r="A119" s="501"/>
      <c r="B119" s="500"/>
      <c r="C119" s="101" t="str">
        <f>'инновации+добровольчество0,361'!A224</f>
        <v>Жидкое мыло</v>
      </c>
      <c r="D119" s="63" t="str">
        <f>'инновации+добровольчество0,361'!B224</f>
        <v>шт</v>
      </c>
      <c r="E119" s="157">
        <f>'инновации+добровольчество0,361'!D224</f>
        <v>5.415</v>
      </c>
    </row>
    <row r="120" spans="1:5" x14ac:dyDescent="0.25">
      <c r="A120" s="501"/>
      <c r="B120" s="500"/>
      <c r="C120" s="101" t="str">
        <f>'инновации+добровольчество0,361'!A225</f>
        <v>Туалетная бумага</v>
      </c>
      <c r="D120" s="63" t="str">
        <f>'инновации+добровольчество0,361'!B225</f>
        <v>шт</v>
      </c>
      <c r="E120" s="157">
        <f>'инновации+добровольчество0,361'!D225</f>
        <v>36.1</v>
      </c>
    </row>
    <row r="121" spans="1:5" x14ac:dyDescent="0.25">
      <c r="A121" s="501"/>
      <c r="B121" s="500"/>
      <c r="C121" s="101" t="str">
        <f>'инновации+добровольчество0,361'!A226</f>
        <v>Тряпки для мытья</v>
      </c>
      <c r="D121" s="63" t="str">
        <f>'инновации+добровольчество0,361'!B226</f>
        <v>шт</v>
      </c>
      <c r="E121" s="157">
        <f>'инновации+добровольчество0,361'!D226</f>
        <v>14.44</v>
      </c>
    </row>
    <row r="122" spans="1:5" x14ac:dyDescent="0.25">
      <c r="A122" s="501"/>
      <c r="B122" s="500"/>
      <c r="C122" s="101" t="str">
        <f>'инновации+добровольчество0,361'!A227</f>
        <v>Бытовая химия</v>
      </c>
      <c r="D122" s="63" t="str">
        <f>'инновации+добровольчество0,361'!B227</f>
        <v>шт</v>
      </c>
      <c r="E122" s="157">
        <f>'инновации+добровольчество0,361'!D227</f>
        <v>7.22</v>
      </c>
    </row>
    <row r="123" spans="1:5" x14ac:dyDescent="0.25">
      <c r="A123" s="501"/>
      <c r="B123" s="500"/>
      <c r="C123" s="101" t="str">
        <f>'инновации+добровольчество0,361'!A228</f>
        <v>Фанера</v>
      </c>
      <c r="D123" s="63" t="str">
        <f>'инновации+добровольчество0,361'!B228</f>
        <v>шт</v>
      </c>
      <c r="E123" s="157">
        <f>'инновации+добровольчество0,361'!D228</f>
        <v>10.83</v>
      </c>
    </row>
    <row r="124" spans="1:5" x14ac:dyDescent="0.25">
      <c r="A124" s="501"/>
      <c r="B124" s="500"/>
      <c r="C124" s="101" t="str">
        <f>'инновации+добровольчество0,361'!A229</f>
        <v>Антифриз</v>
      </c>
      <c r="D124" s="63" t="str">
        <f>'инновации+добровольчество0,361'!B229</f>
        <v>шт</v>
      </c>
      <c r="E124" s="157">
        <f>'инновации+добровольчество0,361'!D229</f>
        <v>7.22</v>
      </c>
    </row>
    <row r="125" spans="1:5" x14ac:dyDescent="0.25">
      <c r="A125" s="501"/>
      <c r="B125" s="500"/>
      <c r="C125" s="101" t="str">
        <f>'инновации+добровольчество0,361'!A230</f>
        <v>Баннера</v>
      </c>
      <c r="D125" s="63" t="str">
        <f>'инновации+добровольчество0,361'!B230</f>
        <v>шт</v>
      </c>
      <c r="E125" s="157">
        <f>'инновации+добровольчество0,361'!D230</f>
        <v>1.8049999999999999</v>
      </c>
    </row>
    <row r="126" spans="1:5" x14ac:dyDescent="0.25">
      <c r="A126" s="501"/>
      <c r="B126" s="500"/>
      <c r="C126" s="101" t="str">
        <f>'инновации+добровольчество0,361'!A231</f>
        <v>Гвозди</v>
      </c>
      <c r="D126" s="63" t="str">
        <f>'инновации+добровольчество0,361'!B236</f>
        <v>шт</v>
      </c>
      <c r="E126" s="157">
        <f>'инновации+добровольчество0,361'!D231</f>
        <v>7.22</v>
      </c>
    </row>
    <row r="127" spans="1:5" x14ac:dyDescent="0.25">
      <c r="A127" s="501"/>
      <c r="B127" s="500"/>
      <c r="C127" s="101" t="str">
        <f>'инновации+добровольчество0,361'!A232</f>
        <v>Саморезы</v>
      </c>
      <c r="D127" s="63" t="str">
        <f>'инновации+добровольчество0,361'!B237</f>
        <v>шт</v>
      </c>
      <c r="E127" s="157">
        <f>'инновации+добровольчество0,361'!D232</f>
        <v>18.05</v>
      </c>
    </row>
    <row r="128" spans="1:5" x14ac:dyDescent="0.25">
      <c r="A128" s="501"/>
      <c r="B128" s="500"/>
      <c r="C128" s="101" t="str">
        <f>'инновации+добровольчество0,361'!A233</f>
        <v>Инструмент металлический ручной</v>
      </c>
      <c r="D128" s="63" t="str">
        <f>'инновации+добровольчество0,361'!B238</f>
        <v>шт</v>
      </c>
      <c r="E128" s="157">
        <f>'инновации+добровольчество0,361'!D233</f>
        <v>0.36099999999999999</v>
      </c>
    </row>
    <row r="129" spans="1:5" x14ac:dyDescent="0.25">
      <c r="A129" s="501"/>
      <c r="B129" s="500"/>
      <c r="C129" s="101" t="str">
        <f>'инновации+добровольчество0,361'!A234</f>
        <v>Краска эмаль</v>
      </c>
      <c r="D129" s="63" t="str">
        <f>'инновации+добровольчество0,361'!B239</f>
        <v>шт</v>
      </c>
      <c r="E129" s="157">
        <f>'инновации+добровольчество0,361'!D234</f>
        <v>10.83</v>
      </c>
    </row>
    <row r="130" spans="1:5" x14ac:dyDescent="0.25">
      <c r="A130" s="501"/>
      <c r="B130" s="500"/>
      <c r="C130" s="101" t="str">
        <f>'инновации+добровольчество0,361'!A235</f>
        <v>Краска ВДН</v>
      </c>
      <c r="D130" s="63" t="str">
        <f>'инновации+добровольчество0,361'!B240</f>
        <v>шт</v>
      </c>
      <c r="E130" s="157">
        <f>'инновации+добровольчество0,361'!D235</f>
        <v>3.61</v>
      </c>
    </row>
    <row r="131" spans="1:5" x14ac:dyDescent="0.25">
      <c r="A131" s="501"/>
      <c r="B131" s="500"/>
      <c r="C131" s="101" t="str">
        <f>'инновации+добровольчество0,361'!A236</f>
        <v>Кисти</v>
      </c>
      <c r="D131" s="63" t="str">
        <f>'инновации+добровольчество0,361'!B241</f>
        <v>шт</v>
      </c>
      <c r="E131" s="157">
        <f>'инновации+добровольчество0,361'!D236</f>
        <v>14.44</v>
      </c>
    </row>
    <row r="132" spans="1:5" x14ac:dyDescent="0.25">
      <c r="A132" s="501"/>
      <c r="B132" s="500"/>
      <c r="C132" s="101" t="str">
        <f>'инновации+добровольчество0,361'!A237</f>
        <v>Перчатка пвх</v>
      </c>
      <c r="D132" s="63" t="str">
        <f>'инновации+добровольчество0,361'!B242</f>
        <v>шт</v>
      </c>
      <c r="E132" s="157">
        <f>'инновации+добровольчество0,361'!D237</f>
        <v>108.3</v>
      </c>
    </row>
    <row r="133" spans="1:5" x14ac:dyDescent="0.25">
      <c r="A133" s="501"/>
      <c r="B133" s="500"/>
      <c r="C133" s="101" t="str">
        <f>'инновации+добровольчество0,361'!A238</f>
        <v>краска кудо</v>
      </c>
      <c r="D133" s="63" t="str">
        <f>'инновации+добровольчество0,361'!B243</f>
        <v>шт</v>
      </c>
      <c r="E133" s="157">
        <f>'инновации+добровольчество0,361'!D238</f>
        <v>10.83</v>
      </c>
    </row>
    <row r="134" spans="1:5" x14ac:dyDescent="0.25">
      <c r="A134" s="501"/>
      <c r="B134" s="500"/>
      <c r="C134" s="101" t="str">
        <f>'инновации+добровольчество0,361'!A239</f>
        <v>Валик+ванночка</v>
      </c>
      <c r="D134" s="63" t="str">
        <f>'инновации+добровольчество0,361'!B244</f>
        <v>шт</v>
      </c>
      <c r="E134" s="157">
        <f>'инновации+добровольчество0,361'!D239</f>
        <v>3.61</v>
      </c>
    </row>
    <row r="135" spans="1:5" x14ac:dyDescent="0.25">
      <c r="A135" s="501"/>
      <c r="B135" s="500"/>
      <c r="C135" s="101" t="str">
        <f>'инновации+добровольчество0,361'!A240</f>
        <v>Фотобумага</v>
      </c>
      <c r="D135" s="63" t="str">
        <f>'инновации+добровольчество0,361'!B245</f>
        <v>шт</v>
      </c>
      <c r="E135" s="157">
        <f>'инновации+добровольчество0,361'!D240</f>
        <v>28.88</v>
      </c>
    </row>
    <row r="136" spans="1:5" x14ac:dyDescent="0.25">
      <c r="A136" s="501"/>
      <c r="B136" s="500"/>
      <c r="C136" s="101" t="str">
        <f>'инновации+добровольчество0,361'!A241</f>
        <v>Канцелярия (ручки, карандаши)</v>
      </c>
      <c r="D136" s="63" t="str">
        <f>'инновации+добровольчество0,361'!B246</f>
        <v>шт</v>
      </c>
      <c r="E136" s="157">
        <f>'инновации+добровольчество0,361'!D241</f>
        <v>36.1</v>
      </c>
    </row>
    <row r="137" spans="1:5" ht="22.5" x14ac:dyDescent="0.25">
      <c r="A137" s="501"/>
      <c r="B137" s="500"/>
      <c r="C137" s="101" t="str">
        <f>'инновации+добровольчество0,361'!A242</f>
        <v>Офисные принадлежности (папки, скоросшиватели, файлы)</v>
      </c>
      <c r="D137" s="63" t="str">
        <f>'инновации+добровольчество0,361'!B247</f>
        <v>шт</v>
      </c>
      <c r="E137" s="157">
        <f>'инновации+добровольчество0,361'!D242</f>
        <v>36.1</v>
      </c>
    </row>
    <row r="138" spans="1:5" x14ac:dyDescent="0.25">
      <c r="A138" s="501"/>
      <c r="B138" s="500"/>
      <c r="C138" s="101" t="str">
        <f>'инновации+добровольчество0,361'!A243</f>
        <v>Лампы</v>
      </c>
      <c r="D138" s="63" t="str">
        <f>'инновации+добровольчество0,361'!B248</f>
        <v>шт</v>
      </c>
      <c r="E138" s="157">
        <f>'инновации+добровольчество0,361'!D243</f>
        <v>0.36099999999999999</v>
      </c>
    </row>
    <row r="139" spans="1:5" x14ac:dyDescent="0.25">
      <c r="A139" s="501"/>
      <c r="B139" s="500"/>
      <c r="C139" s="101" t="str">
        <f>'инновации+добровольчество0,361'!A244</f>
        <v>Бумага А4</v>
      </c>
      <c r="D139" s="63" t="str">
        <f>'инновации+добровольчество0,361'!B249</f>
        <v>шт</v>
      </c>
      <c r="E139" s="157">
        <f>'инновации+добровольчество0,361'!D244</f>
        <v>36.1</v>
      </c>
    </row>
    <row r="140" spans="1:5" x14ac:dyDescent="0.25">
      <c r="A140" s="501"/>
      <c r="B140" s="500"/>
      <c r="C140" s="101" t="str">
        <f>'инновации+добровольчество0,361'!A245</f>
        <v>Грабли, лопаты</v>
      </c>
      <c r="D140" s="63" t="str">
        <f>'инновации+добровольчество0,361'!B250</f>
        <v>шт</v>
      </c>
      <c r="E140" s="157">
        <f>'инновации+добровольчество0,361'!D245</f>
        <v>3.61</v>
      </c>
    </row>
    <row r="141" spans="1:5" x14ac:dyDescent="0.25">
      <c r="A141" s="501"/>
      <c r="B141" s="500"/>
      <c r="C141" s="101" t="str">
        <f>'инновации+добровольчество0,361'!A246</f>
        <v>ГСМ УАЗ (Масло двигатель)</v>
      </c>
      <c r="D141" s="63" t="str">
        <f>'инновации+добровольчество0,361'!B251</f>
        <v>шт</v>
      </c>
      <c r="E141" s="157">
        <f>'инновации+добровольчество0,361'!D246</f>
        <v>0.72199999999999998</v>
      </c>
    </row>
    <row r="142" spans="1:5" x14ac:dyDescent="0.25">
      <c r="A142" s="501"/>
      <c r="B142" s="500"/>
      <c r="C142" s="101" t="str">
        <f>'инновации+добровольчество0,361'!A247</f>
        <v>ГСМ Бензин</v>
      </c>
      <c r="D142" s="63" t="str">
        <f>'инновации+добровольчество0,361'!B252</f>
        <v>шт</v>
      </c>
      <c r="E142" s="157">
        <f>'инновации+добровольчество0,361'!D247</f>
        <v>938.6</v>
      </c>
    </row>
    <row r="143" spans="1:5" x14ac:dyDescent="0.25">
      <c r="A143" s="501"/>
      <c r="B143" s="500"/>
      <c r="C143" s="101" t="str">
        <f>'инновации+добровольчество0,361'!A248</f>
        <v>Грунт универсальный (70л.)</v>
      </c>
      <c r="D143" s="63" t="str">
        <f>'инновации+добровольчество0,361'!B253</f>
        <v>шт</v>
      </c>
      <c r="E143" s="157">
        <f>'инновации+добровольчество0,361'!D248</f>
        <v>3.61</v>
      </c>
    </row>
    <row r="144" spans="1:5" x14ac:dyDescent="0.25">
      <c r="A144" s="501"/>
      <c r="B144" s="500"/>
      <c r="C144" s="101" t="str">
        <f>'инновации+добровольчество0,361'!A249</f>
        <v>Кашпо</v>
      </c>
      <c r="D144" s="63" t="str">
        <f>'инновации+добровольчество0,361'!B254</f>
        <v>шт</v>
      </c>
      <c r="E144" s="157">
        <f>'инновации+добровольчество0,361'!D249</f>
        <v>3.61</v>
      </c>
    </row>
    <row r="145" spans="1:5" x14ac:dyDescent="0.25">
      <c r="A145" s="501"/>
      <c r="B145" s="500"/>
      <c r="C145" s="101" t="str">
        <f>'инновации+добровольчество0,361'!A250</f>
        <v>Семена цветов</v>
      </c>
      <c r="D145" s="63" t="str">
        <f>'инновации+добровольчество0,361'!B255</f>
        <v>шт</v>
      </c>
      <c r="E145" s="157">
        <f>'инновации+добровольчество0,361'!D250</f>
        <v>36.1</v>
      </c>
    </row>
    <row r="146" spans="1:5" x14ac:dyDescent="0.25">
      <c r="A146" s="501"/>
      <c r="B146" s="500"/>
      <c r="C146" s="101" t="str">
        <f>'инновации+добровольчество0,361'!A251</f>
        <v>Рамки деревянные</v>
      </c>
      <c r="D146" s="63">
        <f>'инновации+добровольчество0,361'!B256</f>
        <v>0</v>
      </c>
      <c r="E146" s="157">
        <f>'инновации+добровольчество0,361'!D251</f>
        <v>54.15</v>
      </c>
    </row>
    <row r="147" spans="1:5" x14ac:dyDescent="0.25">
      <c r="A147" s="501"/>
      <c r="B147" s="500"/>
      <c r="C147" s="101" t="str">
        <f>'инновации+добровольчество0,361'!A252</f>
        <v>труба водосточная</v>
      </c>
      <c r="D147" s="63">
        <f>'инновации+добровольчество0,361'!B257</f>
        <v>0</v>
      </c>
      <c r="E147" s="157">
        <f>'инновации+добровольчество0,361'!D252</f>
        <v>3.61</v>
      </c>
    </row>
    <row r="148" spans="1:5" x14ac:dyDescent="0.25">
      <c r="A148" s="501"/>
      <c r="B148" s="500"/>
      <c r="C148" s="101" t="str">
        <f>'инновации+добровольчество0,361'!A253</f>
        <v>топор</v>
      </c>
      <c r="D148" s="63">
        <f>'инновации+добровольчество0,361'!B258</f>
        <v>0</v>
      </c>
      <c r="E148" s="157">
        <f>'инновации+добровольчество0,361'!D253</f>
        <v>1.083</v>
      </c>
    </row>
    <row r="149" spans="1:5" x14ac:dyDescent="0.25">
      <c r="A149" s="501"/>
      <c r="B149" s="500"/>
      <c r="C149" s="101" t="str">
        <f>'инновации+добровольчество0,361'!A254</f>
        <v>лопата снеговая</v>
      </c>
      <c r="D149" s="63">
        <f>'инновации+добровольчество0,361'!B259</f>
        <v>0</v>
      </c>
      <c r="E149" s="157">
        <f>'инновации+добровольчество0,361'!D254</f>
        <v>0.36099999999999999</v>
      </c>
    </row>
    <row r="150" spans="1:5" x14ac:dyDescent="0.25">
      <c r="A150" s="501"/>
      <c r="B150" s="500"/>
      <c r="C150" s="101" t="str">
        <f>'инновации+добровольчество0,361'!A255</f>
        <v>Одноразовые стаканчики</v>
      </c>
      <c r="D150" s="63">
        <f>'инновации+добровольчество0,361'!B260</f>
        <v>0</v>
      </c>
      <c r="E150" s="157">
        <f>'инновации+добровольчество0,361'!D255</f>
        <v>469.3</v>
      </c>
    </row>
  </sheetData>
  <mergeCells count="18">
    <mergeCell ref="D1:E1"/>
    <mergeCell ref="A3:E3"/>
    <mergeCell ref="A4:E4"/>
    <mergeCell ref="C7:E7"/>
    <mergeCell ref="C8:E8"/>
    <mergeCell ref="C72:E72"/>
    <mergeCell ref="C78:E78"/>
    <mergeCell ref="B7:B150"/>
    <mergeCell ref="A7:A150"/>
    <mergeCell ref="C15:E15"/>
    <mergeCell ref="C24:E24"/>
    <mergeCell ref="C25:E25"/>
    <mergeCell ref="C32:E32"/>
    <mergeCell ref="C61:E61"/>
    <mergeCell ref="C67:E67"/>
    <mergeCell ref="C74:E74"/>
    <mergeCell ref="C81:E81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43"/>
  <sheetViews>
    <sheetView view="pageBreakPreview" zoomScale="85" zoomScaleNormal="70" zoomScaleSheetLayoutView="85" workbookViewId="0">
      <selection activeCell="A2" sqref="A2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52" t="str">
        <f>'таланты+инициативы0,278'!A1:F1</f>
        <v>Учреждение: Муниципальное бюджетное учреждение  «Молодежный центр » Северо- Енисейского района</v>
      </c>
      <c r="B1" s="552"/>
      <c r="C1" s="552"/>
      <c r="D1" s="552"/>
      <c r="E1" s="552"/>
      <c r="F1" s="552"/>
      <c r="G1" s="552"/>
      <c r="H1" s="552"/>
    </row>
    <row r="2" spans="1:9" x14ac:dyDescent="0.25">
      <c r="A2" s="274" t="str">
        <f>'таланты+инициативы0,278'!A2</f>
        <v>на 30.04.2025 год</v>
      </c>
      <c r="B2" s="274"/>
      <c r="C2" s="274"/>
      <c r="D2" s="274"/>
    </row>
    <row r="3" spans="1:9" ht="48" customHeight="1" x14ac:dyDescent="0.25">
      <c r="A3" s="37" t="s">
        <v>202</v>
      </c>
      <c r="B3" s="552" t="s">
        <v>48</v>
      </c>
      <c r="C3" s="552"/>
      <c r="D3" s="552"/>
      <c r="E3" s="552"/>
      <c r="F3" s="552"/>
      <c r="G3" s="552"/>
      <c r="H3" s="552"/>
      <c r="I3" s="159"/>
    </row>
    <row r="4" spans="1:9" x14ac:dyDescent="0.25">
      <c r="A4" s="570" t="s">
        <v>206</v>
      </c>
      <c r="B4" s="570"/>
      <c r="C4" s="570"/>
      <c r="D4" s="570"/>
      <c r="E4" s="570"/>
    </row>
    <row r="5" spans="1:9" x14ac:dyDescent="0.25">
      <c r="A5" s="571" t="s">
        <v>41</v>
      </c>
      <c r="B5" s="571"/>
      <c r="C5" s="571"/>
      <c r="D5" s="571"/>
      <c r="E5" s="571"/>
    </row>
    <row r="6" spans="1:9" x14ac:dyDescent="0.25">
      <c r="A6" s="571" t="s">
        <v>272</v>
      </c>
      <c r="B6" s="571"/>
      <c r="C6" s="571"/>
      <c r="D6" s="571"/>
      <c r="E6" s="571"/>
    </row>
    <row r="7" spans="1:9" ht="29.25" customHeight="1" x14ac:dyDescent="0.25">
      <c r="A7" s="553" t="s">
        <v>205</v>
      </c>
      <c r="B7" s="553"/>
      <c r="C7" s="553"/>
      <c r="D7" s="553"/>
      <c r="E7" s="553"/>
    </row>
    <row r="8" spans="1:9" ht="15.75" x14ac:dyDescent="0.25">
      <c r="A8" s="553" t="s">
        <v>45</v>
      </c>
      <c r="B8" s="553"/>
      <c r="C8" s="553"/>
      <c r="D8" s="553"/>
      <c r="E8" s="553"/>
      <c r="F8" s="3"/>
    </row>
    <row r="9" spans="1:9" ht="31.5" x14ac:dyDescent="0.25">
      <c r="A9" s="93" t="s">
        <v>34</v>
      </c>
      <c r="B9" s="64" t="s">
        <v>9</v>
      </c>
      <c r="C9" s="65"/>
      <c r="D9" s="554" t="s">
        <v>10</v>
      </c>
      <c r="E9" s="555"/>
      <c r="F9" s="273" t="s">
        <v>9</v>
      </c>
    </row>
    <row r="10" spans="1:9" ht="15.75" x14ac:dyDescent="0.25">
      <c r="A10" s="93"/>
      <c r="B10" s="316"/>
      <c r="C10" s="316"/>
      <c r="D10" s="556" t="s">
        <v>180</v>
      </c>
      <c r="E10" s="557"/>
      <c r="F10" s="66">
        <v>1</v>
      </c>
    </row>
    <row r="11" spans="1:9" ht="19.5" customHeight="1" x14ac:dyDescent="0.25">
      <c r="A11" s="93"/>
      <c r="B11" s="316"/>
      <c r="C11" s="316"/>
      <c r="D11" s="556" t="s">
        <v>430</v>
      </c>
      <c r="E11" s="557"/>
      <c r="F11" s="66">
        <v>1</v>
      </c>
    </row>
    <row r="12" spans="1:9" ht="15.75" x14ac:dyDescent="0.25">
      <c r="A12" s="64" t="s">
        <v>91</v>
      </c>
      <c r="B12" s="316">
        <v>1</v>
      </c>
      <c r="C12" s="316"/>
      <c r="D12" s="276" t="str">
        <f>'[1]2016'!$AE$25</f>
        <v>Водитель</v>
      </c>
      <c r="E12" s="277"/>
      <c r="F12" s="316">
        <v>1</v>
      </c>
    </row>
    <row r="13" spans="1:9" ht="26.45" customHeight="1" x14ac:dyDescent="0.25">
      <c r="A13" s="64" t="str">
        <f>'[1]2016'!$AE$19</f>
        <v>Специалист по работе с молодежью</v>
      </c>
      <c r="B13" s="316">
        <v>5.6</v>
      </c>
      <c r="C13" s="316"/>
      <c r="D13" s="558" t="s">
        <v>85</v>
      </c>
      <c r="E13" s="559"/>
      <c r="F13" s="316">
        <v>0.5</v>
      </c>
    </row>
    <row r="14" spans="1:9" ht="15.6" customHeight="1" x14ac:dyDescent="0.25">
      <c r="A14" s="64"/>
      <c r="B14" s="316"/>
      <c r="C14" s="316"/>
      <c r="D14" s="276" t="str">
        <f>'[1]2016'!$AE$26</f>
        <v xml:space="preserve">Уборщик служебных помещений </v>
      </c>
      <c r="E14" s="277"/>
      <c r="F14" s="316">
        <v>1</v>
      </c>
    </row>
    <row r="15" spans="1:9" ht="15.6" customHeight="1" x14ac:dyDescent="0.25">
      <c r="A15" s="433"/>
      <c r="B15" s="316"/>
      <c r="C15" s="404"/>
      <c r="D15" s="276" t="str">
        <f>'патриотика0,361'!D14</f>
        <v>старший специалист</v>
      </c>
      <c r="E15" s="277"/>
      <c r="F15" s="316">
        <v>1</v>
      </c>
    </row>
    <row r="16" spans="1:9" ht="15.75" x14ac:dyDescent="0.25">
      <c r="A16" s="67" t="s">
        <v>55</v>
      </c>
      <c r="B16" s="68">
        <f>SUM(B10:B13)</f>
        <v>6.6</v>
      </c>
      <c r="C16" s="67"/>
      <c r="D16" s="560" t="s">
        <v>55</v>
      </c>
      <c r="E16" s="561"/>
      <c r="F16" s="68">
        <f>SUM(F10:F15)</f>
        <v>5.5</v>
      </c>
    </row>
    <row r="17" spans="1:9" x14ac:dyDescent="0.25">
      <c r="A17" s="38" t="str">
        <f>'патриотика0,361'!A16</f>
        <v>Затраты на оплату труда работников, непосредственно связанных с выполнением работы</v>
      </c>
    </row>
    <row r="18" spans="1:9" x14ac:dyDescent="0.25">
      <c r="A18" s="572" t="str">
        <f>'патриотика0,361'!A17:F17</f>
        <v>Планируемое число  в год: 57 колличество мероприятий (штук)(показатель объема услуги - задание)</v>
      </c>
      <c r="B18" s="572"/>
      <c r="C18" s="572"/>
      <c r="D18" s="572"/>
      <c r="E18" s="572"/>
      <c r="F18" s="572"/>
    </row>
    <row r="19" spans="1:9" ht="15.75" x14ac:dyDescent="0.25">
      <c r="A19" s="9" t="str">
        <f>'патриотика0,361'!A18</f>
        <v>Рабочих часов в год:1774,4 часа – производственный календарь на 2025 год</v>
      </c>
      <c r="B19" s="39"/>
      <c r="C19" s="39"/>
      <c r="D19" s="39"/>
    </row>
    <row r="20" spans="1:9" ht="33" customHeight="1" x14ac:dyDescent="0.25">
      <c r="A20" s="573" t="s">
        <v>43</v>
      </c>
      <c r="B20" s="573"/>
      <c r="C20" s="573"/>
      <c r="D20" s="573"/>
      <c r="E20" s="573"/>
      <c r="F20" s="573"/>
    </row>
    <row r="21" spans="1:9" x14ac:dyDescent="0.25">
      <c r="A21" s="569"/>
      <c r="B21" s="569"/>
      <c r="C21" s="287"/>
      <c r="D21" s="40">
        <v>0.36099999999999999</v>
      </c>
      <c r="E21" s="40"/>
    </row>
    <row r="22" spans="1:9" ht="15.6" customHeight="1" x14ac:dyDescent="0.25">
      <c r="A22" s="533" t="s">
        <v>0</v>
      </c>
      <c r="B22" s="533" t="s">
        <v>1</v>
      </c>
      <c r="C22" s="92"/>
      <c r="D22" s="533" t="s">
        <v>2</v>
      </c>
      <c r="E22" s="526" t="s">
        <v>3</v>
      </c>
      <c r="F22" s="527"/>
      <c r="G22" s="534" t="s">
        <v>35</v>
      </c>
      <c r="H22" s="92" t="s">
        <v>5</v>
      </c>
      <c r="I22" s="533" t="s">
        <v>6</v>
      </c>
    </row>
    <row r="23" spans="1:9" ht="30" x14ac:dyDescent="0.25">
      <c r="A23" s="533"/>
      <c r="B23" s="533"/>
      <c r="C23" s="92"/>
      <c r="D23" s="533"/>
      <c r="E23" s="92" t="str">
        <f>'патриотика0,361'!E22</f>
        <v>(1774,4 часа ×</v>
      </c>
      <c r="F23" s="92" t="s">
        <v>295</v>
      </c>
      <c r="G23" s="534"/>
      <c r="H23" s="92" t="s">
        <v>49</v>
      </c>
      <c r="I23" s="533"/>
    </row>
    <row r="24" spans="1:9" ht="15.75" customHeight="1" x14ac:dyDescent="0.25">
      <c r="A24" s="533"/>
      <c r="B24" s="533"/>
      <c r="C24" s="92"/>
      <c r="D24" s="533"/>
      <c r="E24" s="92" t="s">
        <v>4</v>
      </c>
      <c r="F24" s="49"/>
      <c r="G24" s="534"/>
      <c r="H24" s="92" t="s">
        <v>294</v>
      </c>
      <c r="I24" s="533"/>
    </row>
    <row r="25" spans="1:9" x14ac:dyDescent="0.25">
      <c r="A25" s="533">
        <v>1</v>
      </c>
      <c r="B25" s="533">
        <v>2</v>
      </c>
      <c r="C25" s="92"/>
      <c r="D25" s="533">
        <v>3</v>
      </c>
      <c r="E25" s="533" t="s">
        <v>293</v>
      </c>
      <c r="F25" s="533">
        <v>5</v>
      </c>
      <c r="G25" s="534" t="s">
        <v>7</v>
      </c>
      <c r="H25" s="92" t="s">
        <v>50</v>
      </c>
      <c r="I25" s="533" t="s">
        <v>51</v>
      </c>
    </row>
    <row r="26" spans="1:9" x14ac:dyDescent="0.25">
      <c r="A26" s="533"/>
      <c r="B26" s="533"/>
      <c r="C26" s="92"/>
      <c r="D26" s="533"/>
      <c r="E26" s="533"/>
      <c r="F26" s="533"/>
      <c r="G26" s="534"/>
      <c r="H26" s="50">
        <v>1774.4</v>
      </c>
      <c r="I26" s="533"/>
    </row>
    <row r="27" spans="1:9" x14ac:dyDescent="0.25">
      <c r="A27" s="51" t="str">
        <f>'патриотика0,361'!A26</f>
        <v>Методист</v>
      </c>
      <c r="B27" s="82">
        <f>'патриотика0,361'!B26</f>
        <v>105461.44</v>
      </c>
      <c r="C27" s="82"/>
      <c r="D27" s="92">
        <f>'патриотика0,361'!D26</f>
        <v>0.36099999999999999</v>
      </c>
      <c r="E27" s="52">
        <f>'патриотика0,361'!E26</f>
        <v>640.55840000000001</v>
      </c>
      <c r="F27" s="53">
        <v>1</v>
      </c>
      <c r="G27" s="54">
        <f>'патриотика0,361'!G26</f>
        <v>640.55840000000001</v>
      </c>
      <c r="H27" s="52">
        <f>(B27*12*1.302)/1774.4</f>
        <v>928.61222867448146</v>
      </c>
      <c r="I27" s="52">
        <f>'патриотика0,361'!I26</f>
        <v>594830.36342016002</v>
      </c>
    </row>
    <row r="28" spans="1:9" x14ac:dyDescent="0.25">
      <c r="A28" s="114" t="str">
        <f>A13</f>
        <v>Специалист по работе с молодежью</v>
      </c>
      <c r="B28" s="160">
        <f>'патриотика0,361'!B27</f>
        <v>86044.75</v>
      </c>
      <c r="C28" s="160"/>
      <c r="D28" s="92">
        <f>'патриотика0,361'!D27</f>
        <v>2.0215999999999998</v>
      </c>
      <c r="E28" s="52">
        <f>'патриотика0,361'!E27</f>
        <v>3587.1270399999999</v>
      </c>
      <c r="F28" s="53">
        <v>1</v>
      </c>
      <c r="G28" s="54">
        <f>'патриотика0,361'!G27</f>
        <v>3587.1270399999999</v>
      </c>
      <c r="H28" s="52">
        <f>(B28*12*1.302)/1774.4</f>
        <v>757.64380861136158</v>
      </c>
      <c r="I28" s="52">
        <f>G28*H28-22801.36</f>
        <v>2694963.2325583999</v>
      </c>
    </row>
    <row r="29" spans="1:9" x14ac:dyDescent="0.25">
      <c r="A29" s="51" t="s">
        <v>8</v>
      </c>
      <c r="B29" s="54"/>
      <c r="C29" s="54"/>
      <c r="D29" s="92"/>
      <c r="E29" s="52"/>
      <c r="F29" s="53"/>
      <c r="G29" s="161"/>
      <c r="H29" s="83"/>
      <c r="I29" s="435">
        <f>SUM(I27:I28)</f>
        <v>3289793.5959785599</v>
      </c>
    </row>
    <row r="30" spans="1:9" hidden="1" x14ac:dyDescent="0.25">
      <c r="A30" s="135"/>
      <c r="B30" s="136"/>
      <c r="C30" s="136"/>
      <c r="D30" s="301"/>
      <c r="E30" s="137"/>
      <c r="F30" s="138"/>
    </row>
    <row r="31" spans="1:9" ht="14.45" hidden="1" customHeight="1" x14ac:dyDescent="0.25">
      <c r="A31" s="582" t="s">
        <v>160</v>
      </c>
      <c r="B31" s="582"/>
      <c r="C31" s="582"/>
      <c r="D31" s="582"/>
      <c r="E31" s="582"/>
      <c r="F31" s="582"/>
      <c r="G31" s="582"/>
      <c r="H31" s="582"/>
      <c r="I31" s="140"/>
    </row>
    <row r="32" spans="1:9" hidden="1" x14ac:dyDescent="0.25">
      <c r="A32" s="536" t="s">
        <v>58</v>
      </c>
      <c r="B32" s="563" t="s">
        <v>149</v>
      </c>
      <c r="C32" s="563"/>
      <c r="D32" s="563" t="s">
        <v>150</v>
      </c>
      <c r="E32" s="563"/>
      <c r="F32" s="563"/>
      <c r="G32" s="564"/>
      <c r="H32" s="564"/>
    </row>
    <row r="33" spans="1:10" hidden="1" x14ac:dyDescent="0.25">
      <c r="A33" s="537"/>
      <c r="B33" s="563"/>
      <c r="C33" s="563"/>
      <c r="D33" s="563" t="s">
        <v>151</v>
      </c>
      <c r="E33" s="536" t="s">
        <v>152</v>
      </c>
      <c r="F33" s="565" t="s">
        <v>153</v>
      </c>
      <c r="G33" s="536" t="s">
        <v>159</v>
      </c>
      <c r="H33" s="536" t="s">
        <v>6</v>
      </c>
    </row>
    <row r="34" spans="1:10" hidden="1" x14ac:dyDescent="0.25">
      <c r="A34" s="538"/>
      <c r="B34" s="563"/>
      <c r="C34" s="563"/>
      <c r="D34" s="563"/>
      <c r="E34" s="538"/>
      <c r="F34" s="565"/>
      <c r="G34" s="538"/>
      <c r="H34" s="538"/>
    </row>
    <row r="35" spans="1:10" hidden="1" x14ac:dyDescent="0.25">
      <c r="A35" s="205">
        <v>1</v>
      </c>
      <c r="B35" s="550">
        <v>2</v>
      </c>
      <c r="C35" s="551"/>
      <c r="D35" s="205">
        <v>3</v>
      </c>
      <c r="E35" s="205">
        <v>4</v>
      </c>
      <c r="F35" s="205">
        <v>5</v>
      </c>
      <c r="G35" s="163">
        <v>6</v>
      </c>
      <c r="H35" s="163">
        <v>7</v>
      </c>
    </row>
    <row r="36" spans="1:10" hidden="1" x14ac:dyDescent="0.25">
      <c r="A36" s="204" t="s">
        <v>91</v>
      </c>
      <c r="B36" s="204">
        <v>0.36699999999999999</v>
      </c>
      <c r="C36" s="280">
        <v>1</v>
      </c>
      <c r="D36" s="139">
        <v>2074.6</v>
      </c>
      <c r="E36" s="102">
        <f t="shared" ref="E36:E37" si="0">D36*12</f>
        <v>24895.199999999997</v>
      </c>
      <c r="F36" s="139">
        <f>18363.9*0.367</f>
        <v>6739.5513000000001</v>
      </c>
      <c r="G36" s="164">
        <f>F36*30.2%</f>
        <v>2035.3444926</v>
      </c>
      <c r="H36" s="164">
        <f>F36+G36</f>
        <v>8774.8957926000003</v>
      </c>
    </row>
    <row r="37" spans="1:10" hidden="1" x14ac:dyDescent="0.25">
      <c r="A37" s="204" t="s">
        <v>155</v>
      </c>
      <c r="B37" s="550">
        <f>5.6*0.367</f>
        <v>2.0551999999999997</v>
      </c>
      <c r="C37" s="551"/>
      <c r="D37" s="139">
        <f>1302.85*B37</f>
        <v>2677.6173199999994</v>
      </c>
      <c r="E37" s="102">
        <f t="shared" si="0"/>
        <v>32131.407839999993</v>
      </c>
      <c r="F37" s="139">
        <f>64311.87*0.367</f>
        <v>23602.456290000002</v>
      </c>
      <c r="G37" s="164">
        <f>F37*30.2%</f>
        <v>7127.9417995800004</v>
      </c>
      <c r="H37" s="164">
        <f>F37+G37</f>
        <v>30730.398089580001</v>
      </c>
    </row>
    <row r="38" spans="1:10" hidden="1" x14ac:dyDescent="0.25">
      <c r="A38" s="278"/>
      <c r="B38" s="562">
        <f>SUM(B36:C37)</f>
        <v>3.4221999999999997</v>
      </c>
      <c r="C38" s="562"/>
      <c r="D38" s="116">
        <f>SUM(D36:D37)</f>
        <v>4752.2173199999997</v>
      </c>
      <c r="E38" s="116">
        <f>SUM(E36:E37)</f>
        <v>57026.60783999999</v>
      </c>
      <c r="F38" s="116">
        <f>SUM(F36:F37)</f>
        <v>30342.007590000001</v>
      </c>
      <c r="G38" s="116">
        <f>SUM(G36:G37)</f>
        <v>9163.2862921800006</v>
      </c>
      <c r="H38" s="116"/>
    </row>
    <row r="39" spans="1:10" hidden="1" x14ac:dyDescent="0.25">
      <c r="A39" s="135"/>
      <c r="B39" s="136"/>
      <c r="C39" s="136"/>
      <c r="D39" s="301"/>
      <c r="E39" s="137"/>
      <c r="F39" s="138"/>
    </row>
    <row r="40" spans="1:10" ht="14.45" hidden="1" customHeight="1" x14ac:dyDescent="0.25">
      <c r="A40" s="582" t="s">
        <v>164</v>
      </c>
      <c r="B40" s="582"/>
      <c r="C40" s="582"/>
      <c r="D40" s="582"/>
      <c r="E40" s="582"/>
      <c r="F40" s="582"/>
      <c r="G40" s="582"/>
      <c r="H40" s="582"/>
      <c r="I40" s="140"/>
    </row>
    <row r="41" spans="1:10" ht="28.9" hidden="1" customHeight="1" x14ac:dyDescent="0.25">
      <c r="A41" s="536" t="s">
        <v>58</v>
      </c>
      <c r="B41" s="563" t="s">
        <v>149</v>
      </c>
      <c r="C41" s="563"/>
      <c r="D41" s="545" t="s">
        <v>150</v>
      </c>
      <c r="E41" s="547"/>
      <c r="F41" s="281"/>
      <c r="G41" s="35"/>
    </row>
    <row r="42" spans="1:10" ht="14.45" hidden="1" customHeight="1" x14ac:dyDescent="0.25">
      <c r="A42" s="537"/>
      <c r="B42" s="563"/>
      <c r="C42" s="563"/>
      <c r="D42" s="563" t="s">
        <v>151</v>
      </c>
      <c r="E42" s="536" t="s">
        <v>159</v>
      </c>
      <c r="F42" s="536" t="s">
        <v>163</v>
      </c>
      <c r="G42" s="35"/>
    </row>
    <row r="43" spans="1:10" hidden="1" x14ac:dyDescent="0.25">
      <c r="A43" s="538"/>
      <c r="B43" s="563"/>
      <c r="C43" s="563"/>
      <c r="D43" s="563"/>
      <c r="E43" s="538"/>
      <c r="F43" s="538"/>
      <c r="G43" s="35"/>
    </row>
    <row r="44" spans="1:10" hidden="1" x14ac:dyDescent="0.25">
      <c r="A44" s="205">
        <v>1</v>
      </c>
      <c r="B44" s="550">
        <v>2</v>
      </c>
      <c r="C44" s="551"/>
      <c r="D44" s="205">
        <v>3</v>
      </c>
      <c r="E44" s="163">
        <v>6</v>
      </c>
      <c r="F44" s="163">
        <v>7</v>
      </c>
      <c r="G44" s="35"/>
    </row>
    <row r="45" spans="1:10" hidden="1" x14ac:dyDescent="0.25">
      <c r="A45" s="204" t="s">
        <v>155</v>
      </c>
      <c r="B45" s="550">
        <f>5.6*0.367</f>
        <v>2.0551999999999997</v>
      </c>
      <c r="C45" s="551"/>
      <c r="D45" s="139">
        <v>4218.1400000000003</v>
      </c>
      <c r="E45" s="164">
        <f>D45*30.2%</f>
        <v>1273.8782800000001</v>
      </c>
      <c r="F45" s="164">
        <f>(E45+D45)*B45*12+0.64</f>
        <v>135446.991628672</v>
      </c>
      <c r="G45" s="35"/>
    </row>
    <row r="46" spans="1:10" hidden="1" x14ac:dyDescent="0.25">
      <c r="A46" s="278"/>
      <c r="B46" s="562">
        <f>SUM(B45:C45)</f>
        <v>2.0551999999999997</v>
      </c>
      <c r="C46" s="562"/>
      <c r="D46" s="116">
        <f>SUM(D45:D45)</f>
        <v>4218.1400000000003</v>
      </c>
      <c r="E46" s="116">
        <f>SUM(E45:E45)</f>
        <v>1273.8782800000001</v>
      </c>
      <c r="F46" s="116"/>
      <c r="G46" s="35"/>
    </row>
    <row r="47" spans="1:10" hidden="1" x14ac:dyDescent="0.25">
      <c r="A47" s="135"/>
      <c r="B47" s="136"/>
      <c r="C47" s="136"/>
      <c r="D47" s="301"/>
      <c r="E47" s="137"/>
      <c r="F47" s="138"/>
      <c r="J47" s="165"/>
    </row>
    <row r="48" spans="1:10" x14ac:dyDescent="0.25">
      <c r="A48" s="135"/>
      <c r="B48" s="136"/>
      <c r="C48" s="136"/>
      <c r="D48" s="301"/>
      <c r="E48" s="137"/>
      <c r="F48" s="138"/>
      <c r="J48" s="36"/>
    </row>
    <row r="49" spans="1:11" x14ac:dyDescent="0.25">
      <c r="A49" s="578" t="s">
        <v>57</v>
      </c>
      <c r="B49" s="578"/>
      <c r="C49" s="578"/>
      <c r="D49" s="578"/>
      <c r="E49" s="578"/>
      <c r="F49" s="578"/>
      <c r="J49" s="36">
        <f>I29+I89</f>
        <v>6088686.3207598403</v>
      </c>
      <c r="K49" s="35" t="s">
        <v>102</v>
      </c>
    </row>
    <row r="50" spans="1:11" ht="15.75" x14ac:dyDescent="0.25">
      <c r="A50" s="288" t="s">
        <v>79</v>
      </c>
      <c r="B50" s="41" t="s">
        <v>288</v>
      </c>
      <c r="C50" s="41"/>
      <c r="D50" s="41"/>
      <c r="E50" s="41"/>
      <c r="F50" s="41"/>
      <c r="J50" s="6">
        <f>'патриотика0,361'!J44</f>
        <v>6088686.3200000003</v>
      </c>
      <c r="K50" s="35" t="s">
        <v>103</v>
      </c>
    </row>
    <row r="51" spans="1:11" x14ac:dyDescent="0.25">
      <c r="D51" s="42">
        <f>D21</f>
        <v>0.36099999999999999</v>
      </c>
    </row>
    <row r="52" spans="1:11" x14ac:dyDescent="0.25">
      <c r="A52" s="533" t="s">
        <v>27</v>
      </c>
      <c r="B52" s="533"/>
      <c r="C52" s="92"/>
      <c r="D52" s="533" t="s">
        <v>11</v>
      </c>
      <c r="E52" s="579" t="s">
        <v>46</v>
      </c>
      <c r="F52" s="579" t="s">
        <v>15</v>
      </c>
      <c r="G52" s="574" t="s">
        <v>6</v>
      </c>
      <c r="J52" s="36">
        <f>J50-J49</f>
        <v>-7.5984001159667969E-4</v>
      </c>
    </row>
    <row r="53" spans="1:11" hidden="1" x14ac:dyDescent="0.25">
      <c r="A53" s="533"/>
      <c r="B53" s="533"/>
      <c r="C53" s="92"/>
      <c r="D53" s="533"/>
      <c r="E53" s="580"/>
      <c r="F53" s="580"/>
      <c r="G53" s="575"/>
    </row>
    <row r="54" spans="1:11" x14ac:dyDescent="0.25">
      <c r="A54" s="526">
        <v>1</v>
      </c>
      <c r="B54" s="527"/>
      <c r="C54" s="285"/>
      <c r="D54" s="92">
        <v>2</v>
      </c>
      <c r="E54" s="53">
        <v>3</v>
      </c>
      <c r="F54" s="92">
        <v>4</v>
      </c>
      <c r="G54" s="55" t="s">
        <v>66</v>
      </c>
    </row>
    <row r="55" spans="1:11" ht="15.75" x14ac:dyDescent="0.25">
      <c r="A55" s="204" t="s">
        <v>181</v>
      </c>
      <c r="B55" s="302"/>
      <c r="C55" s="302"/>
      <c r="D55" s="205" t="s">
        <v>183</v>
      </c>
      <c r="E55" s="209">
        <f>'патриотика0,361'!E202</f>
        <v>36.1</v>
      </c>
      <c r="F55" s="360">
        <f>'патриотика0,361'!F202</f>
        <v>450</v>
      </c>
      <c r="G55" s="55">
        <f>E55*F55</f>
        <v>16245</v>
      </c>
    </row>
    <row r="56" spans="1:11" ht="15.75" x14ac:dyDescent="0.25">
      <c r="A56" s="204" t="s">
        <v>182</v>
      </c>
      <c r="B56" s="302"/>
      <c r="C56" s="302"/>
      <c r="D56" s="205" t="s">
        <v>39</v>
      </c>
      <c r="E56" s="209">
        <f>'патриотика0,361'!E203</f>
        <v>9.0250000000000004</v>
      </c>
      <c r="F56" s="360">
        <f>'патриотика0,361'!F203</f>
        <v>9600</v>
      </c>
      <c r="G56" s="55">
        <f t="shared" ref="G56:G57" si="1">E56*F56</f>
        <v>86640</v>
      </c>
    </row>
    <row r="57" spans="1:11" ht="15.75" x14ac:dyDescent="0.25">
      <c r="A57" s="204" t="s">
        <v>212</v>
      </c>
      <c r="B57" s="302"/>
      <c r="C57" s="302"/>
      <c r="D57" s="205" t="s">
        <v>183</v>
      </c>
      <c r="E57" s="209">
        <f>'патриотика0,361'!E204</f>
        <v>27.074999999999999</v>
      </c>
      <c r="F57" s="360">
        <f>'патриотика0,361'!F204</f>
        <v>3000</v>
      </c>
      <c r="G57" s="55">
        <f t="shared" si="1"/>
        <v>81225</v>
      </c>
    </row>
    <row r="58" spans="1:11" x14ac:dyDescent="0.25">
      <c r="A58" s="576" t="s">
        <v>56</v>
      </c>
      <c r="B58" s="577"/>
      <c r="C58" s="289"/>
      <c r="D58" s="56"/>
      <c r="E58" s="334"/>
      <c r="F58" s="334"/>
      <c r="G58" s="434">
        <f>SUM(G55:G57)</f>
        <v>184110</v>
      </c>
    </row>
    <row r="59" spans="1:11" x14ac:dyDescent="0.25">
      <c r="A59" s="57"/>
      <c r="B59" s="57"/>
      <c r="C59" s="57"/>
      <c r="D59" s="58"/>
      <c r="E59" s="58"/>
      <c r="F59" s="58"/>
      <c r="G59" s="59"/>
    </row>
    <row r="60" spans="1:11" x14ac:dyDescent="0.25">
      <c r="A60" s="578" t="s">
        <v>80</v>
      </c>
      <c r="B60" s="578"/>
      <c r="C60" s="578"/>
      <c r="D60" s="578"/>
      <c r="E60" s="578"/>
      <c r="F60" s="578"/>
    </row>
    <row r="61" spans="1:11" ht="14.45" customHeight="1" x14ac:dyDescent="0.25">
      <c r="D61" s="42"/>
      <c r="F61" s="35">
        <v>1</v>
      </c>
    </row>
    <row r="62" spans="1:11" x14ac:dyDescent="0.25">
      <c r="A62" s="533" t="s">
        <v>117</v>
      </c>
      <c r="B62" s="533"/>
      <c r="C62" s="92"/>
      <c r="D62" s="533" t="s">
        <v>11</v>
      </c>
      <c r="E62" s="579" t="s">
        <v>46</v>
      </c>
      <c r="F62" s="579" t="s">
        <v>15</v>
      </c>
      <c r="G62" s="574" t="s">
        <v>6</v>
      </c>
    </row>
    <row r="63" spans="1:11" ht="15" customHeight="1" x14ac:dyDescent="0.25">
      <c r="A63" s="533"/>
      <c r="B63" s="533"/>
      <c r="C63" s="92"/>
      <c r="D63" s="533"/>
      <c r="E63" s="580"/>
      <c r="F63" s="580"/>
      <c r="G63" s="575"/>
    </row>
    <row r="64" spans="1:11" x14ac:dyDescent="0.25">
      <c r="A64" s="583">
        <v>1</v>
      </c>
      <c r="B64" s="584"/>
      <c r="C64" s="285"/>
      <c r="D64" s="92">
        <v>2</v>
      </c>
      <c r="E64" s="290">
        <v>3</v>
      </c>
      <c r="F64" s="290">
        <v>4</v>
      </c>
      <c r="G64" s="55" t="s">
        <v>66</v>
      </c>
    </row>
    <row r="65" spans="1:9" ht="15.75" x14ac:dyDescent="0.25">
      <c r="A65" s="601" t="s">
        <v>296</v>
      </c>
      <c r="B65" s="601"/>
      <c r="C65" s="285"/>
      <c r="D65" s="92" t="s">
        <v>82</v>
      </c>
      <c r="E65" s="146">
        <v>3</v>
      </c>
      <c r="F65" s="146">
        <v>2500</v>
      </c>
      <c r="G65" s="55">
        <f t="shared" ref="G65:G71" si="2">E65*F65</f>
        <v>7500</v>
      </c>
    </row>
    <row r="66" spans="1:9" ht="15.75" x14ac:dyDescent="0.25">
      <c r="A66" s="601" t="s">
        <v>297</v>
      </c>
      <c r="B66" s="601"/>
      <c r="C66" s="285"/>
      <c r="D66" s="92" t="s">
        <v>82</v>
      </c>
      <c r="E66" s="146">
        <v>30</v>
      </c>
      <c r="F66" s="146">
        <v>750</v>
      </c>
      <c r="G66" s="55">
        <f t="shared" si="2"/>
        <v>22500</v>
      </c>
    </row>
    <row r="67" spans="1:9" ht="15.75" x14ac:dyDescent="0.25">
      <c r="A67" s="601" t="s">
        <v>298</v>
      </c>
      <c r="B67" s="601"/>
      <c r="C67" s="285"/>
      <c r="D67" s="92" t="s">
        <v>82</v>
      </c>
      <c r="E67" s="146">
        <v>100</v>
      </c>
      <c r="F67" s="146">
        <v>85</v>
      </c>
      <c r="G67" s="55">
        <f t="shared" si="2"/>
        <v>8500</v>
      </c>
    </row>
    <row r="68" spans="1:9" ht="15.75" x14ac:dyDescent="0.25">
      <c r="A68" s="601" t="s">
        <v>208</v>
      </c>
      <c r="B68" s="601"/>
      <c r="C68" s="285"/>
      <c r="D68" s="92" t="s">
        <v>82</v>
      </c>
      <c r="E68" s="146">
        <v>202</v>
      </c>
      <c r="F68" s="344">
        <v>500</v>
      </c>
      <c r="G68" s="55">
        <f t="shared" si="2"/>
        <v>101000</v>
      </c>
    </row>
    <row r="69" spans="1:9" ht="31.5" customHeight="1" x14ac:dyDescent="0.25">
      <c r="A69" s="601" t="s">
        <v>262</v>
      </c>
      <c r="B69" s="601"/>
      <c r="C69" s="285"/>
      <c r="D69" s="92" t="s">
        <v>119</v>
      </c>
      <c r="E69" s="146">
        <v>1</v>
      </c>
      <c r="F69" s="344">
        <v>250000</v>
      </c>
      <c r="G69" s="55">
        <f t="shared" si="2"/>
        <v>250000</v>
      </c>
    </row>
    <row r="70" spans="1:9" ht="15.75" x14ac:dyDescent="0.25">
      <c r="A70" s="602" t="s">
        <v>211</v>
      </c>
      <c r="B70" s="602"/>
      <c r="C70" s="285"/>
      <c r="D70" s="92"/>
      <c r="E70" s="146">
        <v>242</v>
      </c>
      <c r="F70" s="344">
        <v>250</v>
      </c>
      <c r="G70" s="55">
        <f t="shared" si="2"/>
        <v>60500</v>
      </c>
    </row>
    <row r="71" spans="1:9" ht="15.75" x14ac:dyDescent="0.25">
      <c r="A71" s="602" t="s">
        <v>299</v>
      </c>
      <c r="B71" s="602"/>
      <c r="C71" s="285"/>
      <c r="D71" s="92" t="s">
        <v>401</v>
      </c>
      <c r="E71" s="146">
        <v>20</v>
      </c>
      <c r="F71" s="344">
        <v>7500</v>
      </c>
      <c r="G71" s="55">
        <f t="shared" si="2"/>
        <v>150000</v>
      </c>
    </row>
    <row r="72" spans="1:9" x14ac:dyDescent="0.25">
      <c r="A72" s="600" t="s">
        <v>289</v>
      </c>
      <c r="B72" s="600"/>
      <c r="C72" s="234"/>
      <c r="D72" s="323" t="s">
        <v>82</v>
      </c>
      <c r="E72" s="157">
        <v>100</v>
      </c>
      <c r="F72" s="324">
        <v>500</v>
      </c>
      <c r="G72" s="55">
        <f t="shared" ref="G72:G73" si="3">E72*F72</f>
        <v>50000</v>
      </c>
    </row>
    <row r="73" spans="1:9" ht="30" customHeight="1" x14ac:dyDescent="0.25">
      <c r="A73" s="533" t="str">
        <f>'патриотика0,361'!A134</f>
        <v>Взаимодействие с местными и первичными отделениями Российского движения детей и молодежи «Движение первых»</v>
      </c>
      <c r="B73" s="533"/>
      <c r="C73" s="92"/>
      <c r="D73" s="92" t="s">
        <v>345</v>
      </c>
      <c r="E73" s="92">
        <f>'патриотика0,361'!E134</f>
        <v>0.36099999999999999</v>
      </c>
      <c r="F73" s="229">
        <f>'патриотика0,361'!F134</f>
        <v>300000</v>
      </c>
      <c r="G73" s="55">
        <f t="shared" si="3"/>
        <v>108300</v>
      </c>
    </row>
    <row r="74" spans="1:9" x14ac:dyDescent="0.25">
      <c r="A74" s="471"/>
      <c r="B74" s="58"/>
      <c r="C74" s="472"/>
      <c r="D74" s="58"/>
      <c r="E74" s="115"/>
      <c r="F74" s="473"/>
      <c r="G74" s="434">
        <f>SUM(G65:G73)</f>
        <v>758300</v>
      </c>
    </row>
    <row r="75" spans="1:9" x14ac:dyDescent="0.25">
      <c r="E75" s="36"/>
    </row>
    <row r="76" spans="1:9" ht="21.75" customHeight="1" x14ac:dyDescent="0.25">
      <c r="A76" s="581" t="str">
        <f>'патриотика0,361'!A139</f>
        <v xml:space="preserve">1.     Расчеты (обоснования) выплат персоналу, непосредственно НЕ связанному с выполнением работы </v>
      </c>
      <c r="B76" s="581"/>
      <c r="C76" s="581"/>
      <c r="D76" s="581"/>
      <c r="E76" s="581"/>
      <c r="F76" s="581"/>
    </row>
    <row r="77" spans="1:9" x14ac:dyDescent="0.25">
      <c r="A77" s="43"/>
      <c r="B77" s="43"/>
      <c r="C77" s="43"/>
      <c r="D77" s="43"/>
      <c r="E77" s="43"/>
      <c r="F77" s="44">
        <f>D51</f>
        <v>0.36099999999999999</v>
      </c>
    </row>
    <row r="78" spans="1:9" ht="63" customHeight="1" x14ac:dyDescent="0.25">
      <c r="A78" s="529" t="s">
        <v>0</v>
      </c>
      <c r="B78" s="533" t="s">
        <v>1</v>
      </c>
      <c r="C78" s="92"/>
      <c r="D78" s="533" t="s">
        <v>2</v>
      </c>
      <c r="E78" s="526" t="s">
        <v>3</v>
      </c>
      <c r="F78" s="527"/>
      <c r="G78" s="534" t="s">
        <v>35</v>
      </c>
      <c r="H78" s="92" t="s">
        <v>5</v>
      </c>
      <c r="I78" s="533" t="s">
        <v>6</v>
      </c>
    </row>
    <row r="79" spans="1:9" ht="29.25" customHeight="1" x14ac:dyDescent="0.25">
      <c r="A79" s="531"/>
      <c r="B79" s="533"/>
      <c r="C79" s="92"/>
      <c r="D79" s="533"/>
      <c r="E79" s="92" t="str">
        <f>E23</f>
        <v>(1774,4 часа ×</v>
      </c>
      <c r="F79" s="92" t="s">
        <v>295</v>
      </c>
      <c r="G79" s="534"/>
      <c r="H79" s="92" t="s">
        <v>49</v>
      </c>
      <c r="I79" s="533"/>
    </row>
    <row r="80" spans="1:9" x14ac:dyDescent="0.25">
      <c r="A80" s="530"/>
      <c r="B80" s="533"/>
      <c r="C80" s="92"/>
      <c r="D80" s="533"/>
      <c r="E80" s="92" t="s">
        <v>4</v>
      </c>
      <c r="F80" s="49"/>
      <c r="G80" s="534"/>
      <c r="H80" s="92" t="s">
        <v>402</v>
      </c>
      <c r="I80" s="533"/>
    </row>
    <row r="81" spans="1:9" x14ac:dyDescent="0.25">
      <c r="A81" s="529">
        <v>1</v>
      </c>
      <c r="B81" s="533">
        <v>2</v>
      </c>
      <c r="C81" s="92"/>
      <c r="D81" s="533">
        <v>3</v>
      </c>
      <c r="E81" s="533" t="s">
        <v>293</v>
      </c>
      <c r="F81" s="533">
        <v>5</v>
      </c>
      <c r="G81" s="534" t="s">
        <v>7</v>
      </c>
      <c r="H81" s="92" t="s">
        <v>50</v>
      </c>
      <c r="I81" s="533" t="s">
        <v>51</v>
      </c>
    </row>
    <row r="82" spans="1:9" x14ac:dyDescent="0.25">
      <c r="A82" s="530"/>
      <c r="B82" s="533"/>
      <c r="C82" s="92"/>
      <c r="D82" s="533"/>
      <c r="E82" s="533"/>
      <c r="F82" s="533"/>
      <c r="G82" s="534"/>
      <c r="H82" s="50">
        <v>1774.4</v>
      </c>
      <c r="I82" s="533"/>
    </row>
    <row r="83" spans="1:9" x14ac:dyDescent="0.25">
      <c r="A83" s="326" t="s">
        <v>180</v>
      </c>
      <c r="B83" s="82">
        <f>'патриотика0,361'!B146</f>
        <v>152187.70000000001</v>
      </c>
      <c r="C83" s="82"/>
      <c r="D83" s="92">
        <f>1*F77</f>
        <v>0.36099999999999999</v>
      </c>
      <c r="E83" s="52">
        <f>D83* 1774.4</f>
        <v>640.55840000000001</v>
      </c>
      <c r="F83" s="53">
        <v>1</v>
      </c>
      <c r="G83" s="54">
        <f>E83/F83</f>
        <v>640.55840000000001</v>
      </c>
      <c r="H83" s="52">
        <f>B83*1.302/ 1774.4*12</f>
        <v>1340.0476920649235</v>
      </c>
      <c r="I83" s="52">
        <f>G83*H83</f>
        <v>858378.80555280007</v>
      </c>
    </row>
    <row r="84" spans="1:9" ht="19.5" customHeight="1" x14ac:dyDescent="0.25">
      <c r="A84" s="326" t="str">
        <f>'патриотика0,361'!A147</f>
        <v>Заместитель заведующего</v>
      </c>
      <c r="B84" s="475">
        <f>'патриотика0,361'!B147</f>
        <v>137937.09</v>
      </c>
      <c r="C84" s="475">
        <f>'патриотика0,361'!C147</f>
        <v>0</v>
      </c>
      <c r="D84" s="475">
        <f>'патриотика0,361'!D147</f>
        <v>0.36099999999999999</v>
      </c>
      <c r="E84" s="475">
        <f>'патриотика0,361'!E147</f>
        <v>640.55840000000001</v>
      </c>
      <c r="F84" s="475">
        <f>'патриотика0,361'!F147</f>
        <v>1</v>
      </c>
      <c r="G84" s="475">
        <f>'патриотика0,361'!G147</f>
        <v>640.55840000000001</v>
      </c>
      <c r="H84" s="475">
        <f>'патриотика0,361'!H147</f>
        <v>1214.5677942741208</v>
      </c>
      <c r="I84" s="475">
        <f>'патриотика0,361'!I147</f>
        <v>713563.43299175997</v>
      </c>
    </row>
    <row r="85" spans="1:9" x14ac:dyDescent="0.25">
      <c r="A85" s="325" t="s">
        <v>138</v>
      </c>
      <c r="B85" s="82">
        <f>'патриотика0,361'!B148</f>
        <v>51617.98</v>
      </c>
      <c r="C85" s="160"/>
      <c r="D85" s="92">
        <f>1*F77</f>
        <v>0.36099999999999999</v>
      </c>
      <c r="E85" s="52">
        <f>D85* 1774.4</f>
        <v>640.55840000000001</v>
      </c>
      <c r="F85" s="53">
        <v>1</v>
      </c>
      <c r="G85" s="54">
        <f t="shared" ref="G85:G88" si="4">E85/F85</f>
        <v>640.55840000000001</v>
      </c>
      <c r="H85" s="52">
        <f>B85*1.302/ 1774.4*12</f>
        <v>454.50818277727683</v>
      </c>
      <c r="I85" s="52">
        <f>G85*H85</f>
        <v>291139.03434672003</v>
      </c>
    </row>
    <row r="86" spans="1:9" x14ac:dyDescent="0.25">
      <c r="A86" s="325" t="s">
        <v>85</v>
      </c>
      <c r="B86" s="82">
        <f>'патриотика0,361'!B149</f>
        <v>51618.9</v>
      </c>
      <c r="C86" s="54"/>
      <c r="D86" s="92">
        <f>0.5*F77</f>
        <v>0.18049999999999999</v>
      </c>
      <c r="E86" s="52">
        <f>D86* 1774.4</f>
        <v>320.2792</v>
      </c>
      <c r="F86" s="53">
        <v>1</v>
      </c>
      <c r="G86" s="54">
        <f t="shared" si="4"/>
        <v>320.2792</v>
      </c>
      <c r="H86" s="52">
        <f>B86*1.302/ 1774.4*12</f>
        <v>454.51628358881879</v>
      </c>
      <c r="I86" s="52">
        <f>G86*H86</f>
        <v>145572.11169480003</v>
      </c>
    </row>
    <row r="87" spans="1:9" x14ac:dyDescent="0.25">
      <c r="A87" s="327" t="s">
        <v>139</v>
      </c>
      <c r="B87" s="82">
        <f>'патриотика0,361'!B150</f>
        <v>51618.9</v>
      </c>
      <c r="C87" s="291"/>
      <c r="D87" s="92">
        <f>1*F77</f>
        <v>0.36099999999999999</v>
      </c>
      <c r="E87" s="52">
        <f>D87* 1774.4</f>
        <v>640.55840000000001</v>
      </c>
      <c r="F87" s="53">
        <v>1</v>
      </c>
      <c r="G87" s="54">
        <f t="shared" si="4"/>
        <v>640.55840000000001</v>
      </c>
      <c r="H87" s="52">
        <f>B87*1.302/ 1774.4*12</f>
        <v>454.51628358881879</v>
      </c>
      <c r="I87" s="52">
        <f>G87*H87</f>
        <v>291144.22338960005</v>
      </c>
    </row>
    <row r="88" spans="1:9" x14ac:dyDescent="0.25">
      <c r="A88" s="325" t="str">
        <f>'патриотика0,361'!A151</f>
        <v>Старший специалист</v>
      </c>
      <c r="B88" s="420">
        <f>'патриотика0,361'!B151</f>
        <v>88487.9</v>
      </c>
      <c r="C88" s="421"/>
      <c r="D88" s="422">
        <f>F77</f>
        <v>0.36099999999999999</v>
      </c>
      <c r="E88" s="52">
        <f>D88* 1774.4</f>
        <v>640.55840000000001</v>
      </c>
      <c r="F88" s="423">
        <v>1</v>
      </c>
      <c r="G88" s="54">
        <f t="shared" si="4"/>
        <v>640.55840000000001</v>
      </c>
      <c r="H88" s="52">
        <f>B88*1.302/ 1774.4*12</f>
        <v>779.15630613165013</v>
      </c>
      <c r="I88" s="52">
        <f>G88*H88</f>
        <v>499095.1168056</v>
      </c>
    </row>
    <row r="89" spans="1:9" ht="15" customHeight="1" x14ac:dyDescent="0.25">
      <c r="A89" s="566" t="s">
        <v>28</v>
      </c>
      <c r="B89" s="567"/>
      <c r="C89" s="567"/>
      <c r="D89" s="567"/>
      <c r="E89" s="567"/>
      <c r="F89" s="568"/>
      <c r="G89" s="286"/>
      <c r="H89" s="286"/>
      <c r="I89" s="405">
        <f>SUM(I83:I88)</f>
        <v>2798892.7247812799</v>
      </c>
    </row>
    <row r="90" spans="1:9" x14ac:dyDescent="0.25">
      <c r="A90" s="141"/>
      <c r="B90" s="141"/>
      <c r="C90" s="141"/>
      <c r="D90" s="141"/>
      <c r="E90" s="141"/>
      <c r="F90" s="141"/>
      <c r="G90" s="162"/>
    </row>
    <row r="91" spans="1:9" x14ac:dyDescent="0.25">
      <c r="A91" s="141"/>
      <c r="B91" s="141"/>
      <c r="C91" s="141"/>
      <c r="D91" s="141"/>
      <c r="E91" s="141"/>
      <c r="F91" s="141"/>
      <c r="G91" s="162"/>
    </row>
    <row r="92" spans="1:9" s="41" customFormat="1" ht="14.45" hidden="1" customHeight="1" x14ac:dyDescent="0.25">
      <c r="A92" s="528" t="s">
        <v>269</v>
      </c>
      <c r="B92" s="528"/>
      <c r="C92" s="528"/>
      <c r="D92" s="528"/>
      <c r="E92" s="528"/>
      <c r="F92" s="528"/>
      <c r="G92" s="528"/>
      <c r="H92" s="528"/>
    </row>
    <row r="93" spans="1:9" s="41" customFormat="1" ht="14.45" hidden="1" customHeight="1" x14ac:dyDescent="0.25">
      <c r="A93" s="536" t="s">
        <v>58</v>
      </c>
      <c r="B93" s="539" t="s">
        <v>149</v>
      </c>
      <c r="C93" s="540"/>
      <c r="D93" s="545"/>
      <c r="E93" s="546"/>
      <c r="F93" s="547"/>
      <c r="G93" s="115"/>
      <c r="H93" s="115"/>
    </row>
    <row r="94" spans="1:9" s="41" customFormat="1" ht="14.45" hidden="1" customHeight="1" x14ac:dyDescent="0.25">
      <c r="A94" s="537"/>
      <c r="B94" s="541"/>
      <c r="C94" s="542"/>
      <c r="D94" s="548" t="s">
        <v>153</v>
      </c>
      <c r="E94" s="537" t="s">
        <v>159</v>
      </c>
      <c r="F94" s="537" t="s">
        <v>6</v>
      </c>
    </row>
    <row r="95" spans="1:9" s="41" customFormat="1" hidden="1" x14ac:dyDescent="0.25">
      <c r="A95" s="538"/>
      <c r="B95" s="543"/>
      <c r="C95" s="544"/>
      <c r="D95" s="549"/>
      <c r="E95" s="538"/>
      <c r="F95" s="538"/>
    </row>
    <row r="96" spans="1:9" s="41" customFormat="1" hidden="1" x14ac:dyDescent="0.25">
      <c r="A96" s="205">
        <v>1</v>
      </c>
      <c r="B96" s="550">
        <v>2</v>
      </c>
      <c r="C96" s="551"/>
      <c r="D96" s="205">
        <v>5</v>
      </c>
      <c r="E96" s="205">
        <v>6</v>
      </c>
      <c r="F96" s="205">
        <v>7</v>
      </c>
    </row>
    <row r="97" spans="1:7" s="41" customFormat="1" hidden="1" x14ac:dyDescent="0.25">
      <c r="A97" s="204" t="s">
        <v>156</v>
      </c>
      <c r="B97" s="205">
        <f>'патриотика0,361'!B159</f>
        <v>0</v>
      </c>
      <c r="C97" s="280"/>
      <c r="D97" s="139">
        <f>'патриотика0,361'!D159</f>
        <v>82821.36</v>
      </c>
      <c r="E97" s="170">
        <f t="shared" ref="E97:E99" si="5">D97*30.2%</f>
        <v>25012.050719999999</v>
      </c>
      <c r="F97" s="170">
        <f>(D97+E97)*B97</f>
        <v>0</v>
      </c>
    </row>
    <row r="98" spans="1:7" s="41" customFormat="1" hidden="1" x14ac:dyDescent="0.25">
      <c r="A98" s="204" t="s">
        <v>157</v>
      </c>
      <c r="B98" s="205">
        <f>'патриотика0,361'!B160</f>
        <v>0</v>
      </c>
      <c r="C98" s="280"/>
      <c r="D98" s="139">
        <f>'патриотика0,361'!D160</f>
        <v>41405.160000000003</v>
      </c>
      <c r="E98" s="170">
        <f t="shared" si="5"/>
        <v>12504.358320000001</v>
      </c>
      <c r="F98" s="170">
        <f t="shared" ref="F98" si="6">(D98+E98)*B98</f>
        <v>0</v>
      </c>
    </row>
    <row r="99" spans="1:7" s="41" customFormat="1" hidden="1" x14ac:dyDescent="0.25">
      <c r="A99" s="204" t="s">
        <v>139</v>
      </c>
      <c r="B99" s="205">
        <f>'патриотика0,361'!B161</f>
        <v>0</v>
      </c>
      <c r="C99" s="280"/>
      <c r="D99" s="139">
        <f>'патриотика0,361'!D161</f>
        <v>82802.039999999994</v>
      </c>
      <c r="E99" s="170">
        <f t="shared" si="5"/>
        <v>25006.216079999998</v>
      </c>
      <c r="F99" s="170"/>
    </row>
    <row r="100" spans="1:7" s="41" customFormat="1" hidden="1" x14ac:dyDescent="0.25">
      <c r="A100" s="142"/>
      <c r="B100" s="278"/>
      <c r="C100" s="143"/>
      <c r="D100" s="116">
        <v>0</v>
      </c>
      <c r="E100" s="116">
        <v>0</v>
      </c>
      <c r="F100" s="436">
        <f>SUM(F97:F99)</f>
        <v>0</v>
      </c>
    </row>
    <row r="101" spans="1:7" x14ac:dyDescent="0.25">
      <c r="A101" s="141"/>
      <c r="B101" s="141"/>
      <c r="C101" s="141"/>
      <c r="D101" s="141"/>
      <c r="E101" s="141"/>
      <c r="F101" s="141"/>
      <c r="G101" s="162"/>
    </row>
    <row r="102" spans="1:7" hidden="1" x14ac:dyDescent="0.25">
      <c r="A102" s="603" t="s">
        <v>107</v>
      </c>
      <c r="B102" s="603"/>
      <c r="C102" s="603"/>
      <c r="D102" s="603"/>
      <c r="E102" s="603"/>
      <c r="F102" s="603"/>
    </row>
    <row r="103" spans="1:7" ht="51" hidden="1" x14ac:dyDescent="0.25">
      <c r="A103" s="204" t="s">
        <v>108</v>
      </c>
      <c r="B103" s="205" t="s">
        <v>109</v>
      </c>
      <c r="C103" s="302"/>
      <c r="D103" s="205" t="s">
        <v>113</v>
      </c>
      <c r="E103" s="205" t="s">
        <v>110</v>
      </c>
      <c r="F103" s="205" t="s">
        <v>111</v>
      </c>
      <c r="G103" s="292" t="s">
        <v>6</v>
      </c>
    </row>
    <row r="104" spans="1:7" hidden="1" x14ac:dyDescent="0.25">
      <c r="A104" s="204">
        <v>1</v>
      </c>
      <c r="B104" s="205">
        <v>2</v>
      </c>
      <c r="C104" s="302"/>
      <c r="D104" s="205">
        <v>3</v>
      </c>
      <c r="E104" s="205">
        <v>4</v>
      </c>
      <c r="F104" s="205">
        <v>5</v>
      </c>
      <c r="G104" s="252" t="s">
        <v>271</v>
      </c>
    </row>
    <row r="105" spans="1:7" hidden="1" x14ac:dyDescent="0.25">
      <c r="A105" s="205" t="s">
        <v>112</v>
      </c>
      <c r="B105" s="205">
        <v>1</v>
      </c>
      <c r="C105" s="205"/>
      <c r="D105" s="205">
        <v>12</v>
      </c>
      <c r="E105" s="205">
        <v>75</v>
      </c>
      <c r="F105" s="102">
        <v>0</v>
      </c>
      <c r="G105" s="84">
        <f>F105*F77</f>
        <v>0</v>
      </c>
    </row>
    <row r="106" spans="1:7" ht="14.45" hidden="1" customHeight="1" x14ac:dyDescent="0.25">
      <c r="A106" s="115"/>
      <c r="B106" s="115"/>
      <c r="C106" s="115"/>
      <c r="D106" s="115"/>
      <c r="E106" s="278" t="s">
        <v>86</v>
      </c>
      <c r="F106" s="116"/>
      <c r="G106" s="253">
        <f>G105</f>
        <v>0</v>
      </c>
    </row>
    <row r="107" spans="1:7" x14ac:dyDescent="0.25">
      <c r="A107" s="46"/>
      <c r="B107" s="45"/>
      <c r="C107" s="45"/>
      <c r="D107" s="45"/>
      <c r="E107" s="45"/>
      <c r="F107" s="45"/>
    </row>
    <row r="108" spans="1:7" ht="15.75" x14ac:dyDescent="0.25">
      <c r="A108" s="532" t="s">
        <v>12</v>
      </c>
      <c r="B108" s="532"/>
      <c r="C108" s="532"/>
      <c r="D108" s="532"/>
      <c r="E108" s="532"/>
      <c r="F108" s="532"/>
    </row>
    <row r="109" spans="1:7" x14ac:dyDescent="0.25">
      <c r="A109" s="604"/>
      <c r="B109" s="604"/>
      <c r="C109" s="604"/>
      <c r="D109" s="604"/>
      <c r="E109" s="604"/>
      <c r="F109" s="45"/>
    </row>
    <row r="110" spans="1:7" x14ac:dyDescent="0.25">
      <c r="A110" s="45"/>
      <c r="B110" s="45"/>
      <c r="C110" s="45"/>
      <c r="D110" s="45"/>
      <c r="E110" s="45"/>
      <c r="F110" s="47">
        <f>F77</f>
        <v>0.36099999999999999</v>
      </c>
    </row>
    <row r="111" spans="1:7" x14ac:dyDescent="0.25">
      <c r="A111" s="535" t="s">
        <v>13</v>
      </c>
      <c r="B111" s="535" t="s">
        <v>11</v>
      </c>
      <c r="C111" s="295"/>
      <c r="D111" s="535" t="s">
        <v>14</v>
      </c>
      <c r="E111" s="535" t="s">
        <v>15</v>
      </c>
      <c r="F111" s="535" t="s">
        <v>6</v>
      </c>
    </row>
    <row r="112" spans="1:7" x14ac:dyDescent="0.25">
      <c r="A112" s="535"/>
      <c r="B112" s="535"/>
      <c r="C112" s="295"/>
      <c r="D112" s="535"/>
      <c r="E112" s="535"/>
      <c r="F112" s="535"/>
    </row>
    <row r="113" spans="1:7" x14ac:dyDescent="0.25">
      <c r="A113" s="295">
        <v>1</v>
      </c>
      <c r="B113" s="295">
        <v>2</v>
      </c>
      <c r="C113" s="295"/>
      <c r="D113" s="295">
        <v>3</v>
      </c>
      <c r="E113" s="295">
        <v>4</v>
      </c>
      <c r="F113" s="295" t="s">
        <v>87</v>
      </c>
    </row>
    <row r="114" spans="1:7" ht="15.75" x14ac:dyDescent="0.25">
      <c r="A114" s="204" t="str">
        <f>'патриотика0,361'!A180</f>
        <v>Теплоэнергия</v>
      </c>
      <c r="B114" s="316" t="s">
        <v>18</v>
      </c>
      <c r="C114" s="205"/>
      <c r="D114" s="102">
        <f>'патриотика0,361'!D180</f>
        <v>19.855</v>
      </c>
      <c r="E114" s="102">
        <f>'патриотика0,361'!E180</f>
        <v>4584.97</v>
      </c>
      <c r="F114" s="54">
        <f>D114*E114</f>
        <v>91034.57935</v>
      </c>
    </row>
    <row r="115" spans="1:7" ht="18.75" x14ac:dyDescent="0.25">
      <c r="A115" s="204" t="str">
        <f>'патриотика0,361'!A181</f>
        <v xml:space="preserve">Водоснабжение </v>
      </c>
      <c r="B115" s="316" t="s">
        <v>186</v>
      </c>
      <c r="C115" s="205"/>
      <c r="D115" s="102">
        <f>'патриотика0,361'!D181</f>
        <v>38.374299999999998</v>
      </c>
      <c r="E115" s="102">
        <f>'патриотика0,361'!E181</f>
        <v>91.097999999999999</v>
      </c>
      <c r="F115" s="54">
        <f t="shared" ref="F115:F118" si="7">D115*E115</f>
        <v>3495.8219813999999</v>
      </c>
    </row>
    <row r="116" spans="1:7" ht="18.75" x14ac:dyDescent="0.25">
      <c r="A116" s="204" t="str">
        <f>'патриотика0,361'!A182</f>
        <v>Водоотведение (септик)</v>
      </c>
      <c r="B116" s="316" t="s">
        <v>52</v>
      </c>
      <c r="C116" s="205"/>
      <c r="D116" s="102">
        <f>'патриотика0,361'!D182</f>
        <v>0.36099999999999999</v>
      </c>
      <c r="E116" s="102">
        <f>'патриотика0,361'!E182</f>
        <v>50000</v>
      </c>
      <c r="F116" s="54">
        <f t="shared" si="7"/>
        <v>18050</v>
      </c>
    </row>
    <row r="117" spans="1:7" ht="15.75" x14ac:dyDescent="0.25">
      <c r="A117" s="204" t="str">
        <f>'патриотика0,361'!A183</f>
        <v>Электроэнергия</v>
      </c>
      <c r="B117" s="316" t="s">
        <v>81</v>
      </c>
      <c r="C117" s="205"/>
      <c r="D117" s="102">
        <f>'патриотика0,361'!D183</f>
        <v>2.1659999999999999</v>
      </c>
      <c r="E117" s="102">
        <f>'патриотика0,361'!E183</f>
        <v>10000</v>
      </c>
      <c r="F117" s="54">
        <f t="shared" si="7"/>
        <v>21660</v>
      </c>
    </row>
    <row r="118" spans="1:7" x14ac:dyDescent="0.25">
      <c r="A118" s="204" t="str">
        <f>'патриотика0,361'!A184</f>
        <v>ТКО</v>
      </c>
      <c r="B118" s="295" t="s">
        <v>22</v>
      </c>
      <c r="C118" s="205"/>
      <c r="D118" s="102">
        <f>'патриотика0,361'!D184</f>
        <v>3.2489999999999997</v>
      </c>
      <c r="E118" s="102">
        <f>'патриотика0,361'!E184</f>
        <v>990</v>
      </c>
      <c r="F118" s="54">
        <f t="shared" si="7"/>
        <v>3216.5099999999998</v>
      </c>
    </row>
    <row r="119" spans="1:7" ht="15.75" x14ac:dyDescent="0.25">
      <c r="A119" s="204" t="str">
        <f>'патриотика0,361'!A185</f>
        <v>Электроэнергия (резерв)</v>
      </c>
      <c r="B119" s="316" t="s">
        <v>81</v>
      </c>
      <c r="C119" s="205"/>
      <c r="D119" s="102">
        <f>'патриотика0,361'!D185</f>
        <v>0.36099999999999999</v>
      </c>
      <c r="E119" s="102">
        <f>'патриотика0,361'!E185</f>
        <v>29233.01</v>
      </c>
      <c r="F119" s="54">
        <f>D119*E119-0.03</f>
        <v>10553.086609999998</v>
      </c>
    </row>
    <row r="120" spans="1:7" x14ac:dyDescent="0.25">
      <c r="A120" s="607"/>
      <c r="B120" s="608"/>
      <c r="C120" s="608"/>
      <c r="D120" s="608"/>
      <c r="E120" s="609"/>
      <c r="F120" s="437">
        <f>SUM(F114:F119)</f>
        <v>148009.99794140001</v>
      </c>
    </row>
    <row r="121" spans="1:7" ht="15" hidden="1" customHeight="1" x14ac:dyDescent="0.25">
      <c r="A121" s="610" t="s">
        <v>42</v>
      </c>
      <c r="B121" s="610"/>
      <c r="C121" s="610"/>
      <c r="D121" s="610"/>
      <c r="E121" s="610"/>
      <c r="F121" s="610"/>
    </row>
    <row r="122" spans="1:7" hidden="1" x14ac:dyDescent="0.25">
      <c r="A122" s="288" t="s">
        <v>79</v>
      </c>
      <c r="B122" s="41" t="s">
        <v>184</v>
      </c>
      <c r="C122" s="41"/>
      <c r="D122" s="41"/>
      <c r="E122" s="41"/>
      <c r="F122" s="41"/>
    </row>
    <row r="123" spans="1:7" hidden="1" x14ac:dyDescent="0.25">
      <c r="D123" s="42">
        <f>F110</f>
        <v>0.36099999999999999</v>
      </c>
    </row>
    <row r="124" spans="1:7" hidden="1" x14ac:dyDescent="0.25">
      <c r="A124" s="526" t="s">
        <v>105</v>
      </c>
      <c r="B124" s="527"/>
      <c r="C124" s="92"/>
      <c r="D124" s="92" t="s">
        <v>11</v>
      </c>
      <c r="E124" s="92" t="s">
        <v>46</v>
      </c>
      <c r="F124" s="92" t="s">
        <v>15</v>
      </c>
      <c r="G124" s="283" t="s">
        <v>6</v>
      </c>
    </row>
    <row r="125" spans="1:7" hidden="1" x14ac:dyDescent="0.25">
      <c r="A125" s="526">
        <v>1</v>
      </c>
      <c r="B125" s="527"/>
      <c r="C125" s="285"/>
      <c r="D125" s="92">
        <v>2</v>
      </c>
      <c r="E125" s="92">
        <v>3</v>
      </c>
      <c r="F125" s="92">
        <v>4</v>
      </c>
      <c r="G125" s="60" t="s">
        <v>66</v>
      </c>
    </row>
    <row r="126" spans="1:7" hidden="1" x14ac:dyDescent="0.25">
      <c r="A126" s="605" t="str">
        <f>A55</f>
        <v>Суточные</v>
      </c>
      <c r="B126" s="606"/>
      <c r="C126" s="294"/>
      <c r="D126" s="92" t="str">
        <f>D55</f>
        <v>сутки</v>
      </c>
      <c r="E126" s="207">
        <f>D123</f>
        <v>0.36099999999999999</v>
      </c>
      <c r="F126" s="292">
        <f>F55</f>
        <v>450</v>
      </c>
      <c r="G126" s="60">
        <f>E126*F126</f>
        <v>162.44999999999999</v>
      </c>
    </row>
    <row r="127" spans="1:7" hidden="1" x14ac:dyDescent="0.25">
      <c r="A127" s="605" t="str">
        <f>A56</f>
        <v>Проезд</v>
      </c>
      <c r="B127" s="606"/>
      <c r="C127" s="294"/>
      <c r="D127" s="92" t="str">
        <f>D56</f>
        <v xml:space="preserve">Ед. </v>
      </c>
      <c r="E127" s="207">
        <v>0.33500000000000002</v>
      </c>
      <c r="F127" s="292">
        <f>F56</f>
        <v>9600</v>
      </c>
      <c r="G127" s="60">
        <f>E127*F127</f>
        <v>3216</v>
      </c>
    </row>
    <row r="128" spans="1:7" hidden="1" x14ac:dyDescent="0.25">
      <c r="A128" s="605" t="str">
        <f>A57</f>
        <v xml:space="preserve">Проживание </v>
      </c>
      <c r="B128" s="606"/>
      <c r="C128" s="294"/>
      <c r="D128" s="92" t="str">
        <f>D57</f>
        <v>сутки</v>
      </c>
      <c r="E128" s="207">
        <v>0.33500000000000002</v>
      </c>
      <c r="F128" s="292">
        <f>F57</f>
        <v>3000</v>
      </c>
      <c r="G128" s="60">
        <f>E128*F128-0.25</f>
        <v>1004.7500000000001</v>
      </c>
    </row>
    <row r="129" spans="1:7" hidden="1" x14ac:dyDescent="0.25">
      <c r="A129" s="576" t="s">
        <v>104</v>
      </c>
      <c r="B129" s="577"/>
      <c r="C129" s="289"/>
      <c r="D129" s="56"/>
      <c r="E129" s="61"/>
      <c r="F129" s="61"/>
      <c r="G129" s="250">
        <v>0</v>
      </c>
    </row>
    <row r="130" spans="1:7" x14ac:dyDescent="0.25">
      <c r="A130" s="588" t="s">
        <v>36</v>
      </c>
      <c r="B130" s="588"/>
      <c r="C130" s="588"/>
      <c r="D130" s="588"/>
      <c r="E130" s="588"/>
      <c r="F130" s="588"/>
    </row>
    <row r="131" spans="1:7" x14ac:dyDescent="0.25">
      <c r="D131" s="48">
        <f>D123</f>
        <v>0.36099999999999999</v>
      </c>
    </row>
    <row r="132" spans="1:7" x14ac:dyDescent="0.25">
      <c r="A132" s="533" t="s">
        <v>24</v>
      </c>
      <c r="B132" s="533" t="s">
        <v>11</v>
      </c>
      <c r="C132" s="92"/>
      <c r="D132" s="533" t="s">
        <v>46</v>
      </c>
      <c r="E132" s="533" t="s">
        <v>15</v>
      </c>
      <c r="F132" s="585" t="s">
        <v>171</v>
      </c>
      <c r="G132" s="586" t="s">
        <v>6</v>
      </c>
    </row>
    <row r="133" spans="1:7" ht="3.6" customHeight="1" x14ac:dyDescent="0.25">
      <c r="A133" s="533"/>
      <c r="B133" s="533"/>
      <c r="C133" s="92"/>
      <c r="D133" s="533"/>
      <c r="E133" s="533"/>
      <c r="F133" s="585"/>
      <c r="G133" s="586"/>
    </row>
    <row r="134" spans="1:7" x14ac:dyDescent="0.25">
      <c r="A134" s="92">
        <v>1</v>
      </c>
      <c r="B134" s="92">
        <v>2</v>
      </c>
      <c r="C134" s="92"/>
      <c r="D134" s="92">
        <v>3</v>
      </c>
      <c r="E134" s="92">
        <v>4</v>
      </c>
      <c r="F134" s="92">
        <v>5</v>
      </c>
      <c r="G134" s="60" t="s">
        <v>67</v>
      </c>
    </row>
    <row r="135" spans="1:7" ht="15.75" x14ac:dyDescent="0.25">
      <c r="A135" s="361" t="str">
        <f>'патриотика0,361'!A211</f>
        <v>переговоры по району, мин</v>
      </c>
      <c r="B135" s="205" t="s">
        <v>185</v>
      </c>
      <c r="C135" s="205"/>
      <c r="D135" s="342">
        <f>'патриотика0,361'!D211</f>
        <v>18.05</v>
      </c>
      <c r="E135" s="335">
        <f>'патриотика0,361'!E211</f>
        <v>5</v>
      </c>
      <c r="F135" s="92">
        <v>12</v>
      </c>
      <c r="G135" s="60">
        <f t="shared" ref="G135:G139" si="8">D135*E135*F135</f>
        <v>1083</v>
      </c>
    </row>
    <row r="136" spans="1:7" ht="15.75" x14ac:dyDescent="0.25">
      <c r="A136" s="361" t="str">
        <f>'патриотика0,361'!A212</f>
        <v>Переговоры за пределами района,мин</v>
      </c>
      <c r="B136" s="205" t="s">
        <v>185</v>
      </c>
      <c r="C136" s="205"/>
      <c r="D136" s="342">
        <f>'патриотика0,361'!D212</f>
        <v>17.638459999999998</v>
      </c>
      <c r="E136" s="335">
        <f>'патриотика0,361'!E212</f>
        <v>7</v>
      </c>
      <c r="F136" s="92">
        <v>12</v>
      </c>
      <c r="G136" s="60">
        <f>D136*E136*F136-0.09</f>
        <v>1481.5406399999999</v>
      </c>
    </row>
    <row r="137" spans="1:7" ht="15.75" x14ac:dyDescent="0.25">
      <c r="A137" s="361" t="str">
        <f>'патриотика0,361'!A213</f>
        <v>Абоненская плата за услуги связи, номеров</v>
      </c>
      <c r="B137" s="205" t="s">
        <v>185</v>
      </c>
      <c r="C137" s="205"/>
      <c r="D137" s="342">
        <f>'патриотика0,361'!D213</f>
        <v>0.36099999999999999</v>
      </c>
      <c r="E137" s="335">
        <f>'патриотика0,361'!E213</f>
        <v>2183</v>
      </c>
      <c r="F137" s="92">
        <v>12</v>
      </c>
      <c r="G137" s="60">
        <f t="shared" si="8"/>
        <v>9456.7559999999994</v>
      </c>
    </row>
    <row r="138" spans="1:7" ht="15.75" x14ac:dyDescent="0.25">
      <c r="A138" s="361" t="str">
        <f>'патриотика0,361'!A214</f>
        <v xml:space="preserve">Абоненская плата за услуги Интернет </v>
      </c>
      <c r="B138" s="205" t="s">
        <v>185</v>
      </c>
      <c r="C138" s="205"/>
      <c r="D138" s="342">
        <f>'патриотика0,361'!D214</f>
        <v>0.36099999999999999</v>
      </c>
      <c r="E138" s="335">
        <f>'патриотика0,361'!E214</f>
        <v>16500</v>
      </c>
      <c r="F138" s="92">
        <v>12</v>
      </c>
      <c r="G138" s="60">
        <f t="shared" si="8"/>
        <v>71478</v>
      </c>
    </row>
    <row r="139" spans="1:7" ht="15.75" x14ac:dyDescent="0.25">
      <c r="A139" s="361" t="str">
        <f>'патриотика0,361'!A215</f>
        <v>оплата почтовых услуг</v>
      </c>
      <c r="B139" s="205" t="s">
        <v>82</v>
      </c>
      <c r="C139" s="205"/>
      <c r="D139" s="342">
        <f>'патриотика0,361'!D215</f>
        <v>7.22</v>
      </c>
      <c r="E139" s="335">
        <f>'патриотика0,361'!E215</f>
        <v>185</v>
      </c>
      <c r="F139" s="92">
        <v>1</v>
      </c>
      <c r="G139" s="60">
        <f t="shared" si="8"/>
        <v>1335.7</v>
      </c>
    </row>
    <row r="140" spans="1:7" x14ac:dyDescent="0.25">
      <c r="A140" s="587" t="s">
        <v>26</v>
      </c>
      <c r="B140" s="587"/>
      <c r="C140" s="587"/>
      <c r="D140" s="587"/>
      <c r="E140" s="587"/>
      <c r="F140" s="587"/>
      <c r="G140" s="435">
        <f>SUM(G135:G139)</f>
        <v>84834.996639999998</v>
      </c>
    </row>
    <row r="141" spans="1:7" x14ac:dyDescent="0.25">
      <c r="A141" s="588" t="s">
        <v>53</v>
      </c>
      <c r="B141" s="588"/>
      <c r="C141" s="588"/>
      <c r="D141" s="588"/>
      <c r="E141" s="588"/>
      <c r="F141" s="588"/>
    </row>
    <row r="142" spans="1:7" x14ac:dyDescent="0.25">
      <c r="D142" s="48">
        <f>D131</f>
        <v>0.36099999999999999</v>
      </c>
    </row>
    <row r="143" spans="1:7" x14ac:dyDescent="0.25">
      <c r="A143" s="533" t="s">
        <v>187</v>
      </c>
      <c r="B143" s="533" t="s">
        <v>11</v>
      </c>
      <c r="C143" s="92"/>
      <c r="D143" s="533" t="s">
        <v>46</v>
      </c>
      <c r="E143" s="533" t="s">
        <v>15</v>
      </c>
      <c r="F143" s="533" t="s">
        <v>25</v>
      </c>
      <c r="G143" s="574" t="s">
        <v>6</v>
      </c>
    </row>
    <row r="144" spans="1:7" hidden="1" x14ac:dyDescent="0.25">
      <c r="A144" s="533"/>
      <c r="B144" s="533"/>
      <c r="C144" s="92"/>
      <c r="D144" s="533"/>
      <c r="E144" s="533"/>
      <c r="F144" s="533"/>
      <c r="G144" s="575"/>
    </row>
    <row r="145" spans="1:7" x14ac:dyDescent="0.25">
      <c r="A145" s="92">
        <v>1</v>
      </c>
      <c r="B145" s="92">
        <v>2</v>
      </c>
      <c r="C145" s="92"/>
      <c r="D145" s="92">
        <v>3</v>
      </c>
      <c r="E145" s="92">
        <v>4</v>
      </c>
      <c r="F145" s="92">
        <v>5</v>
      </c>
      <c r="G145" s="55" t="s">
        <v>68</v>
      </c>
    </row>
    <row r="146" spans="1:7" hidden="1" x14ac:dyDescent="0.25">
      <c r="A146" s="114" t="s">
        <v>197</v>
      </c>
      <c r="B146" s="92" t="s">
        <v>119</v>
      </c>
      <c r="C146" s="92"/>
      <c r="D146" s="92">
        <v>0</v>
      </c>
      <c r="E146" s="92">
        <v>0</v>
      </c>
      <c r="F146" s="92">
        <v>1</v>
      </c>
      <c r="G146" s="55">
        <f>D146*E146</f>
        <v>0</v>
      </c>
    </row>
    <row r="147" spans="1:7" x14ac:dyDescent="0.25">
      <c r="A147" s="51" t="str">
        <f>'патриотика0,361'!A223</f>
        <v>Провоз груза 200 мест (1 место=500 руб)</v>
      </c>
      <c r="B147" s="92" t="s">
        <v>22</v>
      </c>
      <c r="C147" s="92"/>
      <c r="D147" s="92">
        <f>1*D142</f>
        <v>0.36099999999999999</v>
      </c>
      <c r="E147" s="292">
        <f>'патриотика0,361'!E223</f>
        <v>100000</v>
      </c>
      <c r="F147" s="92">
        <v>1</v>
      </c>
      <c r="G147" s="55">
        <f>D147*E147*F147</f>
        <v>36100</v>
      </c>
    </row>
    <row r="148" spans="1:7" x14ac:dyDescent="0.25">
      <c r="A148" s="596" t="s">
        <v>54</v>
      </c>
      <c r="B148" s="597"/>
      <c r="C148" s="597"/>
      <c r="D148" s="597"/>
      <c r="E148" s="597"/>
      <c r="F148" s="598"/>
      <c r="G148" s="438">
        <f>SUM(G146:G147)</f>
        <v>36100</v>
      </c>
    </row>
    <row r="149" spans="1:7" x14ac:dyDescent="0.25">
      <c r="A149" s="588" t="s">
        <v>19</v>
      </c>
      <c r="B149" s="588"/>
      <c r="C149" s="588"/>
      <c r="D149" s="588"/>
      <c r="E149" s="588"/>
      <c r="F149" s="588"/>
    </row>
    <row r="150" spans="1:7" x14ac:dyDescent="0.25">
      <c r="A150" s="599" t="s">
        <v>20</v>
      </c>
      <c r="B150" s="599"/>
      <c r="C150" s="599"/>
      <c r="D150" s="599"/>
      <c r="E150" s="599"/>
      <c r="F150" s="599"/>
    </row>
    <row r="151" spans="1:7" x14ac:dyDescent="0.25">
      <c r="D151" s="48">
        <f>D142</f>
        <v>0.36099999999999999</v>
      </c>
    </row>
    <row r="152" spans="1:7" x14ac:dyDescent="0.25">
      <c r="A152" s="533" t="s">
        <v>21</v>
      </c>
      <c r="B152" s="533" t="s">
        <v>11</v>
      </c>
      <c r="C152" s="92"/>
      <c r="D152" s="533" t="s">
        <v>14</v>
      </c>
      <c r="E152" s="533" t="s">
        <v>15</v>
      </c>
      <c r="F152" s="533" t="s">
        <v>6</v>
      </c>
    </row>
    <row r="153" spans="1:7" x14ac:dyDescent="0.25">
      <c r="A153" s="533"/>
      <c r="B153" s="533"/>
      <c r="C153" s="92"/>
      <c r="D153" s="533"/>
      <c r="E153" s="533"/>
      <c r="F153" s="533"/>
    </row>
    <row r="154" spans="1:7" x14ac:dyDescent="0.25">
      <c r="A154" s="290">
        <v>1</v>
      </c>
      <c r="B154" s="290">
        <v>2</v>
      </c>
      <c r="C154" s="290"/>
      <c r="D154" s="290">
        <v>3</v>
      </c>
      <c r="E154" s="290">
        <v>7</v>
      </c>
      <c r="F154" s="290" t="s">
        <v>173</v>
      </c>
    </row>
    <row r="155" spans="1:7" x14ac:dyDescent="0.25">
      <c r="A155" s="370" t="str">
        <f>'патриотика0,361'!A230</f>
        <v xml:space="preserve">Тех обслуживание систем пожарной сигнализации  </v>
      </c>
      <c r="B155" s="205" t="str">
        <f t="shared" ref="B155:B156" si="9">$B$147</f>
        <v>договор</v>
      </c>
      <c r="C155" s="290"/>
      <c r="D155" s="290">
        <f>'патриотика0,361'!D230</f>
        <v>4.3319999999999999</v>
      </c>
      <c r="E155" s="407">
        <f>'патриотика0,361'!E230</f>
        <v>1000</v>
      </c>
      <c r="F155" s="292">
        <f t="shared" ref="F155:F169" si="10">D155*E155</f>
        <v>4332</v>
      </c>
    </row>
    <row r="156" spans="1:7" x14ac:dyDescent="0.25">
      <c r="A156" s="370" t="str">
        <f>'патриотика0,361'!A231</f>
        <v xml:space="preserve">Уборка территории от снега </v>
      </c>
      <c r="B156" s="205" t="str">
        <f t="shared" si="9"/>
        <v>договор</v>
      </c>
      <c r="C156" s="290"/>
      <c r="D156" s="290">
        <f>'патриотика0,361'!D231</f>
        <v>3.61</v>
      </c>
      <c r="E156" s="407">
        <f>'патриотика0,361'!E231</f>
        <v>10911.72</v>
      </c>
      <c r="F156" s="292">
        <f t="shared" si="10"/>
        <v>39391.309199999996</v>
      </c>
    </row>
    <row r="157" spans="1:7" x14ac:dyDescent="0.25">
      <c r="A157" s="370" t="str">
        <f>'патриотика0,361'!A232</f>
        <v>Профилактическая дезинфекция, дератизация</v>
      </c>
      <c r="B157" s="205" t="str">
        <f>$B$147</f>
        <v>договор</v>
      </c>
      <c r="C157" s="205"/>
      <c r="D157" s="290">
        <f>'патриотика0,361'!D232</f>
        <v>1.444</v>
      </c>
      <c r="E157" s="407">
        <f>'патриотика0,361'!E232</f>
        <v>2063.25</v>
      </c>
      <c r="F157" s="292">
        <f>D157*E157+0.03</f>
        <v>2979.3630000000003</v>
      </c>
    </row>
    <row r="158" spans="1:7" x14ac:dyDescent="0.25">
      <c r="A158" s="370" t="str">
        <f>'патриотика0,361'!A233</f>
        <v>Обслуживание системы видеонаблюдения</v>
      </c>
      <c r="B158" s="205" t="str">
        <f t="shared" ref="B158:B170" si="11">$B$147</f>
        <v>договор</v>
      </c>
      <c r="C158" s="88"/>
      <c r="D158" s="290">
        <f>'патриотика0,361'!D233</f>
        <v>4.3319999999999999</v>
      </c>
      <c r="E158" s="407">
        <f>'патриотика0,361'!E233</f>
        <v>3000</v>
      </c>
      <c r="F158" s="292">
        <f t="shared" si="10"/>
        <v>12996</v>
      </c>
    </row>
    <row r="159" spans="1:7" ht="30" x14ac:dyDescent="0.25">
      <c r="A159" s="370" t="str">
        <f>'патриотика0,361'!A234</f>
        <v>Комплексное обслуживание системы тепло/водо/электро снабжения и конструктивных элементов здания</v>
      </c>
      <c r="B159" s="205" t="str">
        <f t="shared" si="11"/>
        <v>договор</v>
      </c>
      <c r="C159" s="88"/>
      <c r="D159" s="290">
        <f>'патриотика0,361'!D234</f>
        <v>0.36099999999999999</v>
      </c>
      <c r="E159" s="407">
        <f>'патриотика0,361'!E234</f>
        <v>40000</v>
      </c>
      <c r="F159" s="292">
        <f t="shared" si="10"/>
        <v>14440</v>
      </c>
    </row>
    <row r="160" spans="1:7" ht="30" customHeight="1" x14ac:dyDescent="0.25">
      <c r="A160" s="370" t="str">
        <f>'патриотика0,361'!A235</f>
        <v>Договор осмотр технического состояния автомобиля</v>
      </c>
      <c r="B160" s="205" t="str">
        <f t="shared" si="11"/>
        <v>договор</v>
      </c>
      <c r="C160" s="88"/>
      <c r="D160" s="290">
        <f>'патриотика0,361'!D235</f>
        <v>89.167000000000002</v>
      </c>
      <c r="E160" s="407">
        <f>'патриотика0,361'!E235</f>
        <v>301.12</v>
      </c>
      <c r="F160" s="292">
        <f t="shared" si="10"/>
        <v>26849.96704</v>
      </c>
    </row>
    <row r="161" spans="1:6" x14ac:dyDescent="0.25">
      <c r="A161" s="370" t="str">
        <f>'патриотика0,361'!A236</f>
        <v>Промывка/опрессовка отопления</v>
      </c>
      <c r="B161" s="205" t="str">
        <f t="shared" si="11"/>
        <v>договор</v>
      </c>
      <c r="C161" s="88"/>
      <c r="D161" s="290">
        <f>'патриотика0,361'!D236</f>
        <v>0.36099999999999999</v>
      </c>
      <c r="E161" s="407">
        <f>'патриотика0,361'!E236</f>
        <v>20253.09</v>
      </c>
      <c r="F161" s="292">
        <f t="shared" si="10"/>
        <v>7311.3654900000001</v>
      </c>
    </row>
    <row r="162" spans="1:6" x14ac:dyDescent="0.25">
      <c r="A162" s="370" t="str">
        <f>'патриотика0,361'!A237</f>
        <v>Возмещение мед осмотра (112/212)</v>
      </c>
      <c r="B162" s="205" t="str">
        <f t="shared" si="11"/>
        <v>договор</v>
      </c>
      <c r="C162" s="88"/>
      <c r="D162" s="290">
        <f>'патриотика0,361'!D237</f>
        <v>0.72199999999999998</v>
      </c>
      <c r="E162" s="407">
        <f>'патриотика0,361'!E237</f>
        <v>5000</v>
      </c>
      <c r="F162" s="292">
        <f t="shared" si="10"/>
        <v>3610</v>
      </c>
    </row>
    <row r="163" spans="1:6" x14ac:dyDescent="0.25">
      <c r="A163" s="370" t="str">
        <f>'патриотика0,361'!A238</f>
        <v>сопровождение мероприятий мед персоналом</v>
      </c>
      <c r="B163" s="205" t="str">
        <f t="shared" si="11"/>
        <v>договор</v>
      </c>
      <c r="C163" s="88"/>
      <c r="D163" s="290">
        <f>'патриотика0,361'!D238</f>
        <v>1.083</v>
      </c>
      <c r="E163" s="407">
        <f>'патриотика0,361'!E238</f>
        <v>850</v>
      </c>
      <c r="F163" s="292">
        <f t="shared" si="10"/>
        <v>920.55</v>
      </c>
    </row>
    <row r="164" spans="1:6" x14ac:dyDescent="0.25">
      <c r="A164" s="370" t="str">
        <f>'патриотика0,361'!A239</f>
        <v>Услуги СЕМИС подписка</v>
      </c>
      <c r="B164" s="205" t="str">
        <f t="shared" si="11"/>
        <v>договор</v>
      </c>
      <c r="C164" s="240"/>
      <c r="D164" s="290">
        <f>'патриотика0,361'!D239</f>
        <v>0.36099999999999999</v>
      </c>
      <c r="E164" s="407">
        <f>'патриотика0,361'!E239</f>
        <v>2072</v>
      </c>
      <c r="F164" s="292">
        <f t="shared" si="10"/>
        <v>747.99199999999996</v>
      </c>
    </row>
    <row r="165" spans="1:6" x14ac:dyDescent="0.25">
      <c r="A165" s="370" t="str">
        <f>'патриотика0,361'!A240</f>
        <v>предварительный мед осмотр</v>
      </c>
      <c r="B165" s="205" t="str">
        <f t="shared" si="11"/>
        <v>договор</v>
      </c>
      <c r="C165" s="88"/>
      <c r="D165" s="290">
        <f>'патриотика0,361'!D240</f>
        <v>0.36099999999999999</v>
      </c>
      <c r="E165" s="407">
        <f>'патриотика0,361'!E240</f>
        <v>10000</v>
      </c>
      <c r="F165" s="292">
        <f t="shared" si="10"/>
        <v>3610</v>
      </c>
    </row>
    <row r="166" spans="1:6" x14ac:dyDescent="0.25">
      <c r="A166" s="370" t="str">
        <f>'патриотика0,361'!A241</f>
        <v>Предрейсовое медицинское обследование 494 раз*91руб</v>
      </c>
      <c r="B166" s="205" t="str">
        <f t="shared" si="11"/>
        <v>договор</v>
      </c>
      <c r="C166" s="88"/>
      <c r="D166" s="290">
        <f>'патриотика0,361'!D241</f>
        <v>178.334</v>
      </c>
      <c r="E166" s="407">
        <f>'патриотика0,361'!E241</f>
        <v>91</v>
      </c>
      <c r="F166" s="292">
        <f t="shared" si="10"/>
        <v>16228.394</v>
      </c>
    </row>
    <row r="167" spans="1:6" ht="45" x14ac:dyDescent="0.25">
      <c r="A167" s="370" t="str">
        <f>'патриотика0,361'!A242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67" s="205" t="str">
        <f t="shared" si="11"/>
        <v>договор</v>
      </c>
      <c r="C167" s="88"/>
      <c r="D167" s="290">
        <f>'патриотика0,361'!D242</f>
        <v>4.3319999999999999</v>
      </c>
      <c r="E167" s="407">
        <f>'патриотика0,361'!E242</f>
        <v>15000</v>
      </c>
      <c r="F167" s="292">
        <f t="shared" si="10"/>
        <v>64980</v>
      </c>
    </row>
    <row r="168" spans="1:6" x14ac:dyDescent="0.25">
      <c r="A168" s="370" t="str">
        <f>'патриотика0,361'!A243</f>
        <v>Страховая премия по полису ОСАГО за УАЗ</v>
      </c>
      <c r="B168" s="205" t="str">
        <f t="shared" si="11"/>
        <v>договор</v>
      </c>
      <c r="C168" s="88"/>
      <c r="D168" s="290">
        <f>'патриотика0,361'!D243</f>
        <v>0.36099999999999999</v>
      </c>
      <c r="E168" s="407">
        <f>'патриотика0,361'!E243</f>
        <v>16458</v>
      </c>
      <c r="F168" s="292">
        <f t="shared" si="10"/>
        <v>5941.3379999999997</v>
      </c>
    </row>
    <row r="169" spans="1:6" x14ac:dyDescent="0.25">
      <c r="A169" s="370" t="str">
        <f>'патриотика0,361'!A244</f>
        <v>Приобретение программного обеспечения</v>
      </c>
      <c r="B169" s="205" t="str">
        <f t="shared" si="11"/>
        <v>договор</v>
      </c>
      <c r="C169" s="241"/>
      <c r="D169" s="290">
        <f>'патриотика0,361'!D244</f>
        <v>0.36099999999999999</v>
      </c>
      <c r="E169" s="407">
        <f>'патриотика0,361'!E244</f>
        <v>58966</v>
      </c>
      <c r="F169" s="292">
        <f t="shared" si="10"/>
        <v>21286.725999999999</v>
      </c>
    </row>
    <row r="170" spans="1:6" x14ac:dyDescent="0.25">
      <c r="A170" s="370">
        <f>'патриотика0,361'!A248</f>
        <v>0</v>
      </c>
      <c r="B170" s="205" t="str">
        <f t="shared" si="11"/>
        <v>договор</v>
      </c>
      <c r="C170" s="362"/>
      <c r="D170" s="290">
        <f>D169</f>
        <v>0.36099999999999999</v>
      </c>
      <c r="E170" s="479">
        <f>'патриотика0,361'!E248</f>
        <v>0</v>
      </c>
      <c r="F170" s="223">
        <f>D170*E170</f>
        <v>0</v>
      </c>
    </row>
    <row r="171" spans="1:6" hidden="1" x14ac:dyDescent="0.25">
      <c r="A171" s="239"/>
      <c r="B171" s="205"/>
      <c r="C171" s="241"/>
      <c r="D171" s="290"/>
      <c r="E171" s="242"/>
      <c r="F171" s="292"/>
    </row>
    <row r="172" spans="1:6" hidden="1" x14ac:dyDescent="0.25">
      <c r="A172" s="239"/>
      <c r="B172" s="205"/>
      <c r="C172" s="241"/>
      <c r="D172" s="290"/>
      <c r="E172" s="242"/>
      <c r="F172" s="292"/>
    </row>
    <row r="173" spans="1:6" hidden="1" x14ac:dyDescent="0.25">
      <c r="A173" s="239"/>
      <c r="B173" s="205"/>
      <c r="C173" s="241"/>
      <c r="D173" s="290"/>
      <c r="E173" s="242"/>
      <c r="F173" s="292"/>
    </row>
    <row r="174" spans="1:6" hidden="1" x14ac:dyDescent="0.25">
      <c r="A174" s="87"/>
      <c r="B174" s="205"/>
      <c r="C174" s="88"/>
      <c r="D174" s="290"/>
      <c r="E174" s="310"/>
      <c r="F174" s="292"/>
    </row>
    <row r="175" spans="1:6" hidden="1" x14ac:dyDescent="0.25">
      <c r="A175" s="87"/>
      <c r="B175" s="205"/>
      <c r="C175" s="88"/>
      <c r="D175" s="290"/>
      <c r="E175" s="310"/>
      <c r="F175" s="292"/>
    </row>
    <row r="176" spans="1:6" hidden="1" x14ac:dyDescent="0.25">
      <c r="A176" s="87"/>
      <c r="B176" s="205"/>
      <c r="C176" s="88"/>
      <c r="D176" s="290"/>
      <c r="E176" s="310"/>
      <c r="F176" s="292"/>
    </row>
    <row r="177" spans="1:7" hidden="1" x14ac:dyDescent="0.25">
      <c r="A177" s="87"/>
      <c r="B177" s="205"/>
      <c r="C177" s="88"/>
      <c r="D177" s="290"/>
      <c r="E177" s="310"/>
      <c r="F177" s="292"/>
    </row>
    <row r="178" spans="1:7" hidden="1" x14ac:dyDescent="0.25">
      <c r="A178" s="87"/>
      <c r="B178" s="205"/>
      <c r="C178" s="88"/>
      <c r="D178" s="290"/>
      <c r="E178" s="310"/>
      <c r="F178" s="292"/>
    </row>
    <row r="179" spans="1:7" hidden="1" x14ac:dyDescent="0.25">
      <c r="A179" s="87"/>
      <c r="B179" s="205"/>
      <c r="C179" s="88"/>
      <c r="D179" s="290"/>
      <c r="E179" s="310"/>
      <c r="F179" s="292"/>
    </row>
    <row r="180" spans="1:7" hidden="1" x14ac:dyDescent="0.25">
      <c r="A180" s="87"/>
      <c r="B180" s="205"/>
      <c r="C180" s="88"/>
      <c r="D180" s="290"/>
      <c r="E180" s="205"/>
      <c r="F180" s="292"/>
    </row>
    <row r="181" spans="1:7" x14ac:dyDescent="0.25">
      <c r="A181" s="589" t="s">
        <v>23</v>
      </c>
      <c r="B181" s="590"/>
      <c r="C181" s="590"/>
      <c r="D181" s="590"/>
      <c r="E181" s="591"/>
      <c r="F181" s="439">
        <f>SUM(F155:F180)</f>
        <v>225625.00472999999</v>
      </c>
    </row>
    <row r="182" spans="1:7" x14ac:dyDescent="0.25">
      <c r="A182" s="592" t="s">
        <v>29</v>
      </c>
      <c r="B182" s="593"/>
      <c r="C182" s="593"/>
      <c r="D182" s="593"/>
      <c r="E182" s="593"/>
      <c r="F182" s="594"/>
    </row>
    <row r="183" spans="1:7" x14ac:dyDescent="0.25">
      <c r="A183" s="354">
        <f>D151</f>
        <v>0.36099999999999999</v>
      </c>
      <c r="B183" s="355"/>
      <c r="C183" s="355"/>
      <c r="D183" s="355"/>
      <c r="E183" s="355"/>
      <c r="F183" s="356"/>
    </row>
    <row r="184" spans="1:7" x14ac:dyDescent="0.25">
      <c r="A184" s="595" t="s">
        <v>30</v>
      </c>
      <c r="B184" s="595" t="s">
        <v>11</v>
      </c>
      <c r="C184" s="300"/>
      <c r="D184" s="595" t="s">
        <v>14</v>
      </c>
      <c r="E184" s="595" t="s">
        <v>15</v>
      </c>
      <c r="F184" s="595" t="s">
        <v>6</v>
      </c>
    </row>
    <row r="185" spans="1:7" x14ac:dyDescent="0.25">
      <c r="A185" s="595"/>
      <c r="B185" s="595"/>
      <c r="C185" s="300"/>
      <c r="D185" s="595"/>
      <c r="E185" s="595"/>
      <c r="F185" s="595"/>
    </row>
    <row r="186" spans="1:7" x14ac:dyDescent="0.25">
      <c r="A186" s="300">
        <v>1</v>
      </c>
      <c r="B186" s="300">
        <v>2</v>
      </c>
      <c r="C186" s="300"/>
      <c r="D186" s="300">
        <v>3</v>
      </c>
      <c r="E186" s="300">
        <v>4</v>
      </c>
      <c r="F186" s="300" t="s">
        <v>106</v>
      </c>
    </row>
    <row r="187" spans="1:7" x14ac:dyDescent="0.25">
      <c r="A187" s="385" t="str">
        <f>'патриотика0,361'!A262</f>
        <v>Обучение персонала</v>
      </c>
      <c r="B187" s="300" t="s">
        <v>22</v>
      </c>
      <c r="C187" s="300"/>
      <c r="D187" s="300">
        <f>'патриотика0,361'!D262</f>
        <v>0.36099999999999999</v>
      </c>
      <c r="E187" s="300">
        <f>'патриотика0,361'!E262</f>
        <v>80000</v>
      </c>
      <c r="F187" s="199">
        <f t="shared" ref="F187:F250" si="12">D187*E187</f>
        <v>28880</v>
      </c>
    </row>
    <row r="188" spans="1:7" x14ac:dyDescent="0.25">
      <c r="A188" s="385" t="str">
        <f>'патриотика0,361'!A263</f>
        <v>приобретения для доброцентра ( трубы, коннекторы)</v>
      </c>
      <c r="B188" s="300" t="s">
        <v>22</v>
      </c>
      <c r="C188" s="300"/>
      <c r="D188" s="300">
        <f>'патриотика0,361'!D263</f>
        <v>0.36099999999999999</v>
      </c>
      <c r="E188" s="300">
        <f>'патриотика0,361'!E263</f>
        <v>17591</v>
      </c>
      <c r="F188" s="199">
        <f t="shared" si="12"/>
        <v>6350.3509999999997</v>
      </c>
    </row>
    <row r="189" spans="1:7" x14ac:dyDescent="0.25">
      <c r="A189" s="385" t="str">
        <f>'патриотика0,361'!A264</f>
        <v>Банер "80 лет победы"</v>
      </c>
      <c r="B189" s="200" t="s">
        <v>82</v>
      </c>
      <c r="C189" s="197"/>
      <c r="D189" s="300">
        <f>'патриотика0,361'!D264</f>
        <v>0.36099999999999999</v>
      </c>
      <c r="E189" s="300">
        <f>'патриотика0,361'!E264</f>
        <v>9128</v>
      </c>
      <c r="F189" s="199">
        <f t="shared" si="12"/>
        <v>3295.2080000000001</v>
      </c>
      <c r="G189" s="363"/>
    </row>
    <row r="190" spans="1:7" x14ac:dyDescent="0.25">
      <c r="A190" s="385" t="str">
        <f>'патриотика0,361'!A265</f>
        <v>Бумага А4 "SVETOCOPY" 500 л. ГОСТ Р ИСО 9706-2000</v>
      </c>
      <c r="B190" s="200" t="s">
        <v>82</v>
      </c>
      <c r="C190" s="197"/>
      <c r="D190" s="300">
        <f>'патриотика0,361'!D265</f>
        <v>18.05</v>
      </c>
      <c r="E190" s="300">
        <f>'патриотика0,361'!E265</f>
        <v>385</v>
      </c>
      <c r="F190" s="199">
        <f t="shared" si="12"/>
        <v>6949.25</v>
      </c>
      <c r="G190" s="363"/>
    </row>
    <row r="191" spans="1:7" ht="15" customHeight="1" x14ac:dyDescent="0.25">
      <c r="A191" s="385" t="str">
        <f>'патриотика0,361'!A266</f>
        <v>Набор самокл. этикеток-закладок (12*45мм) 5*20л пластик</v>
      </c>
      <c r="B191" s="200" t="s">
        <v>82</v>
      </c>
      <c r="C191" s="197"/>
      <c r="D191" s="300">
        <f>'патриотика0,361'!D266</f>
        <v>7.22</v>
      </c>
      <c r="E191" s="300">
        <f>'патриотика0,361'!E266</f>
        <v>38</v>
      </c>
      <c r="F191" s="199">
        <f t="shared" si="12"/>
        <v>274.36</v>
      </c>
      <c r="G191" s="363"/>
    </row>
    <row r="192" spans="1:7" ht="15" customHeight="1" x14ac:dyDescent="0.25">
      <c r="A192" s="385" t="str">
        <f>'патриотика0,361'!A267</f>
        <v>Ручка шариковая масляная BRAUBERG "Spark", СИНЯЯ, печать, узел 0,7 мм, линия письма 0,35 мм</v>
      </c>
      <c r="B192" s="200" t="s">
        <v>82</v>
      </c>
      <c r="C192" s="197"/>
      <c r="D192" s="300">
        <f>'патриотика0,361'!D267</f>
        <v>72.2</v>
      </c>
      <c r="E192" s="300">
        <f>'патриотика0,361'!E267</f>
        <v>28</v>
      </c>
      <c r="F192" s="199">
        <f t="shared" si="12"/>
        <v>2021.6000000000001</v>
      </c>
      <c r="G192" s="363"/>
    </row>
    <row r="193" spans="1:7" ht="15" customHeight="1" x14ac:dyDescent="0.25">
      <c r="A193" s="385" t="str">
        <f>'патриотика0,361'!A268</f>
        <v>Карандаш ч/г BRAUBERG HB, с ластиком, корпус ассорти</v>
      </c>
      <c r="B193" s="200" t="s">
        <v>82</v>
      </c>
      <c r="C193" s="197"/>
      <c r="D193" s="300">
        <f>'патриотика0,361'!D268</f>
        <v>25.991999999999997</v>
      </c>
      <c r="E193" s="300">
        <f>'патриотика0,361'!E268</f>
        <v>19</v>
      </c>
      <c r="F193" s="199">
        <f t="shared" si="12"/>
        <v>493.84799999999996</v>
      </c>
      <c r="G193" s="363"/>
    </row>
    <row r="194" spans="1:7" x14ac:dyDescent="0.25">
      <c r="A194" s="385" t="str">
        <f>'патриотика0,361'!A269</f>
        <v>Клей карандаш 15 гр. BRAUBERG "Crystal"</v>
      </c>
      <c r="B194" s="200" t="s">
        <v>82</v>
      </c>
      <c r="C194" s="197"/>
      <c r="D194" s="300">
        <f>'патриотика0,361'!D269</f>
        <v>7.22</v>
      </c>
      <c r="E194" s="300">
        <f>'патриотика0,361'!E269</f>
        <v>69</v>
      </c>
      <c r="F194" s="199">
        <f t="shared" si="12"/>
        <v>498.18</v>
      </c>
      <c r="G194" s="363"/>
    </row>
    <row r="195" spans="1:7" x14ac:dyDescent="0.25">
      <c r="A195" s="385" t="str">
        <f>'патриотика0,361'!A270</f>
        <v>Корректор 20 мл с кисточкой водный</v>
      </c>
      <c r="B195" s="200" t="s">
        <v>82</v>
      </c>
      <c r="C195" s="197"/>
      <c r="D195" s="300">
        <f>'патриотика0,361'!D270</f>
        <v>4.3319999999999999</v>
      </c>
      <c r="E195" s="300">
        <f>'патриотика0,361'!E270</f>
        <v>56</v>
      </c>
      <c r="F195" s="199">
        <f t="shared" si="12"/>
        <v>242.59199999999998</v>
      </c>
      <c r="G195" s="363"/>
    </row>
    <row r="196" spans="1:7" ht="27" x14ac:dyDescent="0.25">
      <c r="A196" s="385" t="str">
        <f>'патриотика0,361'!A271</f>
        <v>Средство для мытья пола и стен 5 кг LAIMA PROFESSIONAL концентрированное, "Антибактериальный эффект. Лимон"</v>
      </c>
      <c r="B196" s="200" t="s">
        <v>82</v>
      </c>
      <c r="C196" s="197"/>
      <c r="D196" s="300">
        <f>'патриотика0,361'!D271</f>
        <v>1.083</v>
      </c>
      <c r="E196" s="300">
        <f>'патриотика0,361'!E271</f>
        <v>610</v>
      </c>
      <c r="F196" s="199">
        <f t="shared" si="12"/>
        <v>660.63</v>
      </c>
      <c r="G196" s="363"/>
    </row>
    <row r="197" spans="1:7" ht="27" x14ac:dyDescent="0.25">
      <c r="A197" s="385" t="str">
        <f>'патриотика0,361'!A272</f>
        <v>Чистящее средство 5 л DOMESTOS с антивирусным и отбеливающим эффектом "Свежесть Атлантики"</v>
      </c>
      <c r="B197" s="200" t="s">
        <v>82</v>
      </c>
      <c r="C197" s="197"/>
      <c r="D197" s="300">
        <f>'патриотика0,361'!D272</f>
        <v>0.72199999999999998</v>
      </c>
      <c r="E197" s="300">
        <f>'патриотика0,361'!E272</f>
        <v>1092</v>
      </c>
      <c r="F197" s="199">
        <f t="shared" si="12"/>
        <v>788.42399999999998</v>
      </c>
      <c r="G197" s="363"/>
    </row>
    <row r="198" spans="1:7" ht="15" customHeight="1" x14ac:dyDescent="0.25">
      <c r="A198" s="385" t="str">
        <f>'патриотика0,361'!A273</f>
        <v>Мешки для мусора 30 л прочные 20 мкм (20 шт./рулон)</v>
      </c>
      <c r="B198" s="200" t="s">
        <v>82</v>
      </c>
      <c r="C198" s="197"/>
      <c r="D198" s="300">
        <f>'патриотика0,361'!D273</f>
        <v>10.83</v>
      </c>
      <c r="E198" s="300">
        <f>'патриотика0,361'!E273</f>
        <v>115</v>
      </c>
      <c r="F198" s="199">
        <f t="shared" si="12"/>
        <v>1245.45</v>
      </c>
      <c r="G198" s="363"/>
    </row>
    <row r="199" spans="1:7" ht="15" customHeight="1" x14ac:dyDescent="0.25">
      <c r="A199" s="385" t="str">
        <f>'патриотика0,361'!A274</f>
        <v>Мешки для мусора 60 л прочные 21 мкм (20 шт./рулон)</v>
      </c>
      <c r="B199" s="200" t="s">
        <v>82</v>
      </c>
      <c r="C199" s="197"/>
      <c r="D199" s="300">
        <f>'патриотика0,361'!D274</f>
        <v>5.415</v>
      </c>
      <c r="E199" s="300">
        <f>'патриотика0,361'!E274</f>
        <v>189</v>
      </c>
      <c r="F199" s="199">
        <f t="shared" si="12"/>
        <v>1023.4350000000001</v>
      </c>
      <c r="G199" s="363"/>
    </row>
    <row r="200" spans="1:7" ht="15" customHeight="1" x14ac:dyDescent="0.25">
      <c r="A200" s="385" t="str">
        <f>'патриотика0,361'!A275</f>
        <v>Бумага туалетная "МЯГКИЙ РУЛОНЧИК" белая, 51 метр, 1-слойная, LAIMA</v>
      </c>
      <c r="B200" s="200" t="s">
        <v>82</v>
      </c>
      <c r="C200" s="197"/>
      <c r="D200" s="300">
        <f>'патриотика0,361'!D275</f>
        <v>17.327999999999999</v>
      </c>
      <c r="E200" s="300">
        <f>'патриотика0,361'!E275</f>
        <v>39</v>
      </c>
      <c r="F200" s="199">
        <f t="shared" si="12"/>
        <v>675.79200000000003</v>
      </c>
      <c r="G200" s="363"/>
    </row>
    <row r="201" spans="1:7" ht="15" customHeight="1" x14ac:dyDescent="0.25">
      <c r="A201" s="385" t="str">
        <f>'патриотика0,361'!A276</f>
        <v>Салфетки ВИСКОЗНЫЕ универсальные, 18х25 см, в рулоне 30 шт., 8о г/м2, желтые</v>
      </c>
      <c r="B201" s="200" t="s">
        <v>82</v>
      </c>
      <c r="C201" s="197"/>
      <c r="D201" s="300">
        <f>'патриотика0,361'!D276</f>
        <v>1.8049999999999999</v>
      </c>
      <c r="E201" s="300">
        <f>'патриотика0,361'!E276</f>
        <v>208</v>
      </c>
      <c r="F201" s="199">
        <f t="shared" si="12"/>
        <v>375.44</v>
      </c>
      <c r="G201" s="363"/>
    </row>
    <row r="202" spans="1:7" ht="15" customHeight="1" x14ac:dyDescent="0.25">
      <c r="A202" s="385" t="str">
        <f>'патриотика0,361'!A277</f>
        <v>Средство для мытья стекол и зеркал OfficeClean Professional Блеск с нашатырным спиртом 5 л</v>
      </c>
      <c r="B202" s="200" t="s">
        <v>82</v>
      </c>
      <c r="C202" s="197"/>
      <c r="D202" s="300">
        <f>'патриотика0,361'!D277</f>
        <v>0.36099999999999999</v>
      </c>
      <c r="E202" s="300">
        <f>'патриотика0,361'!E277</f>
        <v>650</v>
      </c>
      <c r="F202" s="199">
        <f t="shared" si="12"/>
        <v>234.65</v>
      </c>
      <c r="G202" s="363"/>
    </row>
    <row r="203" spans="1:7" ht="15" customHeight="1" x14ac:dyDescent="0.25">
      <c r="A203" s="385" t="str">
        <f>'патриотика0,361'!A278</f>
        <v>Насадка МОП для швабры OfficeClean Professional круглая, диаметр 16 см</v>
      </c>
      <c r="B203" s="200" t="s">
        <v>82</v>
      </c>
      <c r="C203" s="205"/>
      <c r="D203" s="300">
        <f>'патриотика0,361'!D278</f>
        <v>1.083</v>
      </c>
      <c r="E203" s="300">
        <f>'патриотика0,361'!E278</f>
        <v>580</v>
      </c>
      <c r="F203" s="199">
        <f t="shared" si="12"/>
        <v>628.14</v>
      </c>
      <c r="G203" s="363"/>
    </row>
    <row r="204" spans="1:7" ht="15" customHeight="1" x14ac:dyDescent="0.25">
      <c r="A204" s="385" t="str">
        <f>'патриотика0,361'!A279</f>
        <v>Насадки МОП для швабры (кармашки с 2-х сторон) КОМПЛЕКТ 4 шт., микрофибра, 33х12,5 см, LAIMA</v>
      </c>
      <c r="B204" s="200" t="s">
        <v>82</v>
      </c>
      <c r="C204" s="205"/>
      <c r="D204" s="300">
        <f>'патриотика0,361'!D279</f>
        <v>0.36099999999999999</v>
      </c>
      <c r="E204" s="300">
        <f>'патриотика0,361'!E279</f>
        <v>695</v>
      </c>
      <c r="F204" s="199">
        <f t="shared" si="12"/>
        <v>250.89499999999998</v>
      </c>
      <c r="G204" s="363"/>
    </row>
    <row r="205" spans="1:7" ht="15" customHeight="1" x14ac:dyDescent="0.25">
      <c r="A205" s="385" t="str">
        <f>'патриотика0,361'!A280</f>
        <v>Батарейка ААА мизинчиковые</v>
      </c>
      <c r="B205" s="200" t="s">
        <v>82</v>
      </c>
      <c r="C205" s="205"/>
      <c r="D205" s="300">
        <f>'патриотика0,361'!D280</f>
        <v>11.552</v>
      </c>
      <c r="E205" s="300">
        <f>'патриотика0,361'!E280</f>
        <v>32</v>
      </c>
      <c r="F205" s="199">
        <f t="shared" si="12"/>
        <v>369.66399999999999</v>
      </c>
      <c r="G205" s="363"/>
    </row>
    <row r="206" spans="1:7" ht="15" customHeight="1" x14ac:dyDescent="0.25">
      <c r="A206" s="385" t="str">
        <f>'патриотика0,361'!A281</f>
        <v>Перчатки резиновые PACLAN "Extra Dry", хлопчатобумажное напыление, 100% флок, размер L</v>
      </c>
      <c r="B206" s="200" t="s">
        <v>82</v>
      </c>
      <c r="C206" s="205"/>
      <c r="D206" s="300">
        <f>'патриотика0,361'!D281</f>
        <v>3.61</v>
      </c>
      <c r="E206" s="300">
        <f>'патриотика0,361'!E281</f>
        <v>150</v>
      </c>
      <c r="F206" s="199">
        <f t="shared" si="12"/>
        <v>541.5</v>
      </c>
      <c r="G206" s="363"/>
    </row>
    <row r="207" spans="1:7" ht="15" customHeight="1" x14ac:dyDescent="0.25">
      <c r="A207" s="385" t="str">
        <f>'патриотика0,361'!A282</f>
        <v>Освежитель воздуха аэрозольный 300 мл Мелодия</v>
      </c>
      <c r="B207" s="200" t="s">
        <v>82</v>
      </c>
      <c r="C207" s="205"/>
      <c r="D207" s="300">
        <f>'патриотика0,361'!D282</f>
        <v>4.3319999999999999</v>
      </c>
      <c r="E207" s="300">
        <f>'патриотика0,361'!E282</f>
        <v>95</v>
      </c>
      <c r="F207" s="199">
        <f t="shared" si="12"/>
        <v>411.53999999999996</v>
      </c>
      <c r="G207" s="363"/>
    </row>
    <row r="208" spans="1:7" ht="15" customHeight="1" x14ac:dyDescent="0.25">
      <c r="A208" s="385" t="str">
        <f>'патриотика0,361'!A283</f>
        <v>Бумага д/записей 76*76мм /100л, 62г/м², с липким краем</v>
      </c>
      <c r="B208" s="200" t="s">
        <v>82</v>
      </c>
      <c r="C208" s="205"/>
      <c r="D208" s="300">
        <f>'патриотика0,361'!D283</f>
        <v>3.61</v>
      </c>
      <c r="E208" s="300">
        <f>'патриотика0,361'!E283</f>
        <v>51</v>
      </c>
      <c r="F208" s="199">
        <f t="shared" si="12"/>
        <v>184.10999999999999</v>
      </c>
      <c r="G208" s="363"/>
    </row>
    <row r="209" spans="1:7" ht="15" customHeight="1" x14ac:dyDescent="0.25">
      <c r="A209" s="385" t="str">
        <f>'патриотика0,361'!A284</f>
        <v>Картридж W1106A/W1106XL для HP Laser 107/135/137 ELC (5000 стр.) с чипом</v>
      </c>
      <c r="B209" s="200" t="s">
        <v>82</v>
      </c>
      <c r="C209" s="205"/>
      <c r="D209" s="300">
        <f>'патриотика0,361'!D284</f>
        <v>3.61</v>
      </c>
      <c r="E209" s="300">
        <f>'патриотика0,361'!E284</f>
        <v>1023</v>
      </c>
      <c r="F209" s="199">
        <f t="shared" si="12"/>
        <v>3693.0299999999997</v>
      </c>
      <c r="G209" s="363"/>
    </row>
    <row r="210" spans="1:7" ht="15" customHeight="1" x14ac:dyDescent="0.25">
      <c r="A210" s="385" t="str">
        <f>'патриотика0,361'!A285</f>
        <v>Картридж PC-211EV XL для Pantum P2200/P2500/M6500/M6550/M6600 ELC (6000 стр.)</v>
      </c>
      <c r="B210" s="200" t="s">
        <v>82</v>
      </c>
      <c r="C210" s="205"/>
      <c r="D210" s="300">
        <f>'патриотика0,361'!D285</f>
        <v>1.8049999999999999</v>
      </c>
      <c r="E210" s="300">
        <f>'патриотика0,361'!E285</f>
        <v>1489</v>
      </c>
      <c r="F210" s="199">
        <f t="shared" si="12"/>
        <v>2687.645</v>
      </c>
      <c r="G210" s="363"/>
    </row>
    <row r="211" spans="1:7" ht="15" customHeight="1" x14ac:dyDescent="0.25">
      <c r="A211" s="385" t="str">
        <f>'патриотика0,361'!A286</f>
        <v>Картридж TK-1170XL для Kyocera ECOSYS M2040DN, M2540DN, M2640idw ELC (12000 стр.)</v>
      </c>
      <c r="B211" s="200" t="s">
        <v>82</v>
      </c>
      <c r="C211" s="205"/>
      <c r="D211" s="300">
        <f>'патриотика0,361'!D286</f>
        <v>1.8049999999999999</v>
      </c>
      <c r="E211" s="300">
        <f>'патриотика0,361'!E286</f>
        <v>822</v>
      </c>
      <c r="F211" s="199">
        <f t="shared" si="12"/>
        <v>1483.71</v>
      </c>
      <c r="G211" s="363"/>
    </row>
    <row r="212" spans="1:7" ht="15" customHeight="1" x14ac:dyDescent="0.25">
      <c r="A212" s="385" t="str">
        <f>'патриотика0,361'!A287</f>
        <v>Комплект картриджей для Canon MF754CDW CS-C069 (голубой, пурпурный, желтый, черный, 4 картриджа в комплекте)</v>
      </c>
      <c r="B212" s="200" t="s">
        <v>82</v>
      </c>
      <c r="C212" s="205"/>
      <c r="D212" s="300">
        <f>'патриотика0,361'!D287</f>
        <v>0.36099999999999999</v>
      </c>
      <c r="E212" s="300">
        <f>'патриотика0,361'!E287</f>
        <v>18560</v>
      </c>
      <c r="F212" s="199">
        <f t="shared" si="12"/>
        <v>6700.16</v>
      </c>
      <c r="G212" s="363"/>
    </row>
    <row r="213" spans="1:7" ht="15" customHeight="1" x14ac:dyDescent="0.25">
      <c r="A213" s="385" t="str">
        <f>'патриотика0,361'!A288</f>
        <v>Батарейка Крона 9В</v>
      </c>
      <c r="B213" s="200" t="s">
        <v>82</v>
      </c>
      <c r="C213" s="197"/>
      <c r="D213" s="300">
        <f>'патриотика0,361'!D288</f>
        <v>7.22</v>
      </c>
      <c r="E213" s="300">
        <f>'патриотика0,361'!E288</f>
        <v>70</v>
      </c>
      <c r="F213" s="199">
        <f t="shared" si="12"/>
        <v>505.4</v>
      </c>
      <c r="G213" s="363"/>
    </row>
    <row r="214" spans="1:7" ht="15" customHeight="1" x14ac:dyDescent="0.25">
      <c r="A214" s="385" t="str">
        <f>'патриотика0,361'!A289</f>
        <v>Лопата снеговая с металлическим черенком в оплетке и V-ручкой, 380 мм</v>
      </c>
      <c r="B214" s="200" t="s">
        <v>82</v>
      </c>
      <c r="C214" s="197"/>
      <c r="D214" s="300">
        <f>'патриотика0,361'!D289</f>
        <v>1.083</v>
      </c>
      <c r="E214" s="300">
        <f>'патриотика0,361'!E289</f>
        <v>650</v>
      </c>
      <c r="F214" s="199">
        <f t="shared" si="12"/>
        <v>703.94999999999993</v>
      </c>
      <c r="G214" s="363"/>
    </row>
    <row r="215" spans="1:7" x14ac:dyDescent="0.25">
      <c r="A215" s="385" t="str">
        <f>'патриотика0,361'!A290</f>
        <v>Фильтр сетевой (2200 Вт, 10 A, EURO, 3 метра, 6 розеток)</v>
      </c>
      <c r="B215" s="200" t="s">
        <v>82</v>
      </c>
      <c r="C215" s="197"/>
      <c r="D215" s="300">
        <f>'патриотика0,361'!D290</f>
        <v>1.8049999999999999</v>
      </c>
      <c r="E215" s="300">
        <f>'патриотика0,361'!E290</f>
        <v>995</v>
      </c>
      <c r="F215" s="199">
        <f t="shared" si="12"/>
        <v>1795.9749999999999</v>
      </c>
      <c r="G215" s="363"/>
    </row>
    <row r="216" spans="1:7" x14ac:dyDescent="0.25">
      <c r="A216" s="385" t="str">
        <f>'патриотика0,361'!A291</f>
        <v>Пиломатериал</v>
      </c>
      <c r="B216" s="200" t="s">
        <v>82</v>
      </c>
      <c r="C216" s="197"/>
      <c r="D216" s="300">
        <f>'патриотика0,361'!D291</f>
        <v>0.36099999999999999</v>
      </c>
      <c r="E216" s="300">
        <f>'патриотика0,361'!E291</f>
        <v>46317</v>
      </c>
      <c r="F216" s="199">
        <f t="shared" si="12"/>
        <v>16720.436999999998</v>
      </c>
      <c r="G216" s="363"/>
    </row>
    <row r="217" spans="1:7" x14ac:dyDescent="0.25">
      <c r="A217" s="385" t="str">
        <f>'патриотика0,361'!A292</f>
        <v>Тонеры для картриджей Kyocera</v>
      </c>
      <c r="B217" s="200" t="s">
        <v>82</v>
      </c>
      <c r="C217" s="197"/>
      <c r="D217" s="300">
        <f>'патриотика0,361'!D292</f>
        <v>1.8049999999999999</v>
      </c>
      <c r="E217" s="300">
        <f>'патриотика0,361'!E292</f>
        <v>2500</v>
      </c>
      <c r="F217" s="199">
        <f t="shared" si="12"/>
        <v>4512.5</v>
      </c>
      <c r="G217" s="363"/>
    </row>
    <row r="218" spans="1:7" x14ac:dyDescent="0.25">
      <c r="A218" s="385" t="str">
        <f>'патриотика0,361'!A293</f>
        <v>Комплект тонеров для цветного принтера Canon</v>
      </c>
      <c r="B218" s="200" t="s">
        <v>82</v>
      </c>
      <c r="C218" s="197"/>
      <c r="D218" s="300">
        <f>'патриотика0,361'!D293</f>
        <v>3.61</v>
      </c>
      <c r="E218" s="300">
        <f>'патриотика0,361'!E293</f>
        <v>4500</v>
      </c>
      <c r="F218" s="199">
        <f t="shared" si="12"/>
        <v>16245</v>
      </c>
      <c r="G218" s="363"/>
    </row>
    <row r="219" spans="1:7" x14ac:dyDescent="0.25">
      <c r="A219" s="385" t="str">
        <f>'патриотика0,361'!A294</f>
        <v>Комплект тонера для цветного принтера Hp</v>
      </c>
      <c r="B219" s="200" t="s">
        <v>82</v>
      </c>
      <c r="C219" s="266"/>
      <c r="D219" s="300">
        <f>'патриотика0,361'!D294</f>
        <v>0.72199999999999998</v>
      </c>
      <c r="E219" s="300">
        <f>'патриотика0,361'!E294</f>
        <v>13000</v>
      </c>
      <c r="F219" s="199">
        <f t="shared" si="12"/>
        <v>9386</v>
      </c>
      <c r="G219" s="363"/>
    </row>
    <row r="220" spans="1:7" x14ac:dyDescent="0.25">
      <c r="A220" s="385" t="str">
        <f>'патриотика0,361'!A295</f>
        <v>Флеш накопители  16 гб</v>
      </c>
      <c r="B220" s="200" t="s">
        <v>82</v>
      </c>
      <c r="C220" s="266"/>
      <c r="D220" s="300">
        <f>'патриотика0,361'!D295</f>
        <v>2.5270000000000001</v>
      </c>
      <c r="E220" s="300">
        <f>'патриотика0,361'!E295</f>
        <v>1000</v>
      </c>
      <c r="F220" s="199">
        <f t="shared" si="12"/>
        <v>2527</v>
      </c>
      <c r="G220" s="363"/>
    </row>
    <row r="221" spans="1:7" x14ac:dyDescent="0.25">
      <c r="A221" s="385" t="str">
        <f>'патриотика0,361'!A296</f>
        <v>Флеш накопители  64 гб</v>
      </c>
      <c r="B221" s="200" t="s">
        <v>82</v>
      </c>
      <c r="C221" s="266"/>
      <c r="D221" s="300">
        <f>'патриотика0,361'!D296</f>
        <v>1.8049999999999999</v>
      </c>
      <c r="E221" s="300">
        <f>'патриотика0,361'!E296</f>
        <v>2100</v>
      </c>
      <c r="F221" s="199">
        <f t="shared" si="12"/>
        <v>3790.5</v>
      </c>
      <c r="G221" s="363"/>
    </row>
    <row r="222" spans="1:7" x14ac:dyDescent="0.25">
      <c r="A222" s="385" t="str">
        <f>'патриотика0,361'!A297</f>
        <v>Мышь USB</v>
      </c>
      <c r="B222" s="200" t="s">
        <v>82</v>
      </c>
      <c r="C222" s="201"/>
      <c r="D222" s="300">
        <f>'патриотика0,361'!D297</f>
        <v>1.444</v>
      </c>
      <c r="E222" s="300">
        <f>'патриотика0,361'!E297</f>
        <v>500</v>
      </c>
      <c r="F222" s="199">
        <f t="shared" si="12"/>
        <v>722</v>
      </c>
      <c r="G222" s="363"/>
    </row>
    <row r="223" spans="1:7" x14ac:dyDescent="0.25">
      <c r="A223" s="385" t="str">
        <f>'патриотика0,361'!A298</f>
        <v xml:space="preserve">Мешки для мусора </v>
      </c>
      <c r="B223" s="200" t="s">
        <v>82</v>
      </c>
      <c r="C223" s="266"/>
      <c r="D223" s="300">
        <f>'патриотика0,361'!D298</f>
        <v>72.2</v>
      </c>
      <c r="E223" s="300">
        <f>'патриотика0,361'!E298</f>
        <v>100</v>
      </c>
      <c r="F223" s="199">
        <f t="shared" si="12"/>
        <v>7220</v>
      </c>
      <c r="G223" s="363"/>
    </row>
    <row r="224" spans="1:7" x14ac:dyDescent="0.25">
      <c r="A224" s="385" t="str">
        <f>'патриотика0,361'!A299</f>
        <v>Жидкое мыло</v>
      </c>
      <c r="B224" s="200" t="s">
        <v>82</v>
      </c>
      <c r="C224" s="266"/>
      <c r="D224" s="300">
        <f>'патриотика0,361'!D299</f>
        <v>5.415</v>
      </c>
      <c r="E224" s="300">
        <f>'патриотика0,361'!E299</f>
        <v>300</v>
      </c>
      <c r="F224" s="199">
        <f t="shared" si="12"/>
        <v>1624.5</v>
      </c>
      <c r="G224" s="363"/>
    </row>
    <row r="225" spans="1:7" x14ac:dyDescent="0.25">
      <c r="A225" s="385" t="str">
        <f>'патриотика0,361'!A300</f>
        <v>Туалетная бумага</v>
      </c>
      <c r="B225" s="200" t="s">
        <v>82</v>
      </c>
      <c r="C225" s="266"/>
      <c r="D225" s="300">
        <f>'патриотика0,361'!D300</f>
        <v>36.1</v>
      </c>
      <c r="E225" s="300">
        <f>'патриотика0,361'!E300</f>
        <v>25</v>
      </c>
      <c r="F225" s="199">
        <f t="shared" si="12"/>
        <v>902.5</v>
      </c>
      <c r="G225" s="363"/>
    </row>
    <row r="226" spans="1:7" x14ac:dyDescent="0.25">
      <c r="A226" s="385" t="str">
        <f>'патриотика0,361'!A301</f>
        <v>Тряпки для мытья</v>
      </c>
      <c r="B226" s="200" t="s">
        <v>82</v>
      </c>
      <c r="C226" s="266"/>
      <c r="D226" s="300">
        <f>'патриотика0,361'!D301</f>
        <v>14.44</v>
      </c>
      <c r="E226" s="300">
        <f>'патриотика0,361'!E301</f>
        <v>40</v>
      </c>
      <c r="F226" s="199">
        <f t="shared" si="12"/>
        <v>577.6</v>
      </c>
      <c r="G226" s="363"/>
    </row>
    <row r="227" spans="1:7" x14ac:dyDescent="0.25">
      <c r="A227" s="385" t="str">
        <f>'патриотика0,361'!A302</f>
        <v>Бытовая химия</v>
      </c>
      <c r="B227" s="200" t="s">
        <v>82</v>
      </c>
      <c r="C227" s="266"/>
      <c r="D227" s="300">
        <f>'патриотика0,361'!D302</f>
        <v>7.22</v>
      </c>
      <c r="E227" s="300">
        <f>'патриотика0,361'!E302</f>
        <v>1500</v>
      </c>
      <c r="F227" s="199">
        <f t="shared" si="12"/>
        <v>10830</v>
      </c>
      <c r="G227" s="363"/>
    </row>
    <row r="228" spans="1:7" x14ac:dyDescent="0.25">
      <c r="A228" s="385" t="str">
        <f>'патриотика0,361'!A303</f>
        <v>Фанера</v>
      </c>
      <c r="B228" s="200" t="s">
        <v>82</v>
      </c>
      <c r="C228" s="266"/>
      <c r="D228" s="300">
        <f>'патриотика0,361'!D303</f>
        <v>10.83</v>
      </c>
      <c r="E228" s="300">
        <f>'патриотика0,361'!E303</f>
        <v>1300</v>
      </c>
      <c r="F228" s="199">
        <f t="shared" si="12"/>
        <v>14079</v>
      </c>
      <c r="G228" s="363"/>
    </row>
    <row r="229" spans="1:7" x14ac:dyDescent="0.25">
      <c r="A229" s="385" t="str">
        <f>'патриотика0,361'!A304</f>
        <v>Антифриз</v>
      </c>
      <c r="B229" s="200" t="s">
        <v>82</v>
      </c>
      <c r="C229" s="266"/>
      <c r="D229" s="300">
        <f>'патриотика0,361'!D304</f>
        <v>7.22</v>
      </c>
      <c r="E229" s="300">
        <f>'патриотика0,361'!E304</f>
        <v>300</v>
      </c>
      <c r="F229" s="199">
        <f t="shared" si="12"/>
        <v>2166</v>
      </c>
      <c r="G229" s="363"/>
    </row>
    <row r="230" spans="1:7" x14ac:dyDescent="0.25">
      <c r="A230" s="385" t="str">
        <f>'патриотика0,361'!A305</f>
        <v>Баннера</v>
      </c>
      <c r="B230" s="200" t="s">
        <v>82</v>
      </c>
      <c r="C230" s="266"/>
      <c r="D230" s="300">
        <f>'патриотика0,361'!D305</f>
        <v>1.8049999999999999</v>
      </c>
      <c r="E230" s="300">
        <f>'патриотика0,361'!E305</f>
        <v>7500</v>
      </c>
      <c r="F230" s="199">
        <f t="shared" si="12"/>
        <v>13537.5</v>
      </c>
      <c r="G230" s="363"/>
    </row>
    <row r="231" spans="1:7" x14ac:dyDescent="0.25">
      <c r="A231" s="385" t="str">
        <f>'патриотика0,361'!A306</f>
        <v>Гвозди</v>
      </c>
      <c r="B231" s="200" t="s">
        <v>82</v>
      </c>
      <c r="C231" s="304"/>
      <c r="D231" s="300">
        <f>'патриотика0,361'!D306</f>
        <v>7.22</v>
      </c>
      <c r="E231" s="300">
        <f>'патриотика0,361'!E306</f>
        <v>1000</v>
      </c>
      <c r="F231" s="199">
        <f t="shared" si="12"/>
        <v>7220</v>
      </c>
    </row>
    <row r="232" spans="1:7" x14ac:dyDescent="0.25">
      <c r="A232" s="385" t="str">
        <f>'патриотика0,361'!A307</f>
        <v>Саморезы</v>
      </c>
      <c r="B232" s="200" t="s">
        <v>82</v>
      </c>
      <c r="C232" s="304"/>
      <c r="D232" s="300">
        <f>'патриотика0,361'!D307</f>
        <v>18.05</v>
      </c>
      <c r="E232" s="300">
        <f>'патриотика0,361'!E307</f>
        <v>100</v>
      </c>
      <c r="F232" s="199">
        <f t="shared" si="12"/>
        <v>1805</v>
      </c>
    </row>
    <row r="233" spans="1:7" x14ac:dyDescent="0.25">
      <c r="A233" s="385" t="str">
        <f>'патриотика0,361'!A308</f>
        <v>Инструмент металлический ручной</v>
      </c>
      <c r="B233" s="200" t="s">
        <v>82</v>
      </c>
      <c r="C233" s="304"/>
      <c r="D233" s="300">
        <f>'патриотика0,361'!D308</f>
        <v>0.36099999999999999</v>
      </c>
      <c r="E233" s="300">
        <f>'патриотика0,361'!E308</f>
        <v>1005</v>
      </c>
      <c r="F233" s="199">
        <f t="shared" si="12"/>
        <v>362.80500000000001</v>
      </c>
    </row>
    <row r="234" spans="1:7" x14ac:dyDescent="0.25">
      <c r="A234" s="385" t="str">
        <f>'патриотика0,361'!A309</f>
        <v>Краска эмаль</v>
      </c>
      <c r="B234" s="200" t="s">
        <v>82</v>
      </c>
      <c r="C234" s="304"/>
      <c r="D234" s="300">
        <f>'патриотика0,361'!D309</f>
        <v>10.83</v>
      </c>
      <c r="E234" s="300">
        <f>'патриотика0,361'!E309</f>
        <v>250</v>
      </c>
      <c r="F234" s="199">
        <f t="shared" si="12"/>
        <v>2707.5</v>
      </c>
    </row>
    <row r="235" spans="1:7" x14ac:dyDescent="0.25">
      <c r="A235" s="385" t="str">
        <f>'патриотика0,361'!A310</f>
        <v>Краска ВДН</v>
      </c>
      <c r="B235" s="200" t="s">
        <v>82</v>
      </c>
      <c r="C235" s="304"/>
      <c r="D235" s="300">
        <f>'патриотика0,361'!D310</f>
        <v>3.61</v>
      </c>
      <c r="E235" s="300">
        <f>'патриотика0,361'!E310</f>
        <v>500</v>
      </c>
      <c r="F235" s="199">
        <f t="shared" si="12"/>
        <v>1805</v>
      </c>
    </row>
    <row r="236" spans="1:7" x14ac:dyDescent="0.25">
      <c r="A236" s="385" t="str">
        <f>'патриотика0,361'!A311</f>
        <v>Кисти</v>
      </c>
      <c r="B236" s="200" t="s">
        <v>82</v>
      </c>
      <c r="C236" s="304"/>
      <c r="D236" s="300">
        <f>'патриотика0,361'!D311</f>
        <v>14.44</v>
      </c>
      <c r="E236" s="300">
        <f>'патриотика0,361'!E311</f>
        <v>50</v>
      </c>
      <c r="F236" s="199">
        <f t="shared" si="12"/>
        <v>722</v>
      </c>
    </row>
    <row r="237" spans="1:7" x14ac:dyDescent="0.25">
      <c r="A237" s="385" t="str">
        <f>'патриотика0,361'!A312</f>
        <v>Перчатка пвх</v>
      </c>
      <c r="B237" s="200" t="s">
        <v>82</v>
      </c>
      <c r="C237" s="304"/>
      <c r="D237" s="300">
        <f>'патриотика0,361'!D312</f>
        <v>108.3</v>
      </c>
      <c r="E237" s="300">
        <f>'патриотика0,361'!E312</f>
        <v>30</v>
      </c>
      <c r="F237" s="199">
        <f t="shared" si="12"/>
        <v>3249</v>
      </c>
    </row>
    <row r="238" spans="1:7" x14ac:dyDescent="0.25">
      <c r="A238" s="385" t="str">
        <f>'патриотика0,361'!A313</f>
        <v>краска кудо</v>
      </c>
      <c r="B238" s="200" t="s">
        <v>82</v>
      </c>
      <c r="C238" s="304"/>
      <c r="D238" s="300">
        <f>'патриотика0,361'!D313</f>
        <v>10.83</v>
      </c>
      <c r="E238" s="300">
        <f>'патриотика0,361'!E313</f>
        <v>300</v>
      </c>
      <c r="F238" s="199">
        <f t="shared" si="12"/>
        <v>3249</v>
      </c>
    </row>
    <row r="239" spans="1:7" x14ac:dyDescent="0.25">
      <c r="A239" s="385" t="str">
        <f>'патриотика0,361'!A314</f>
        <v>Валик+ванночка</v>
      </c>
      <c r="B239" s="200" t="s">
        <v>82</v>
      </c>
      <c r="C239" s="304"/>
      <c r="D239" s="300">
        <f>'патриотика0,361'!D314</f>
        <v>3.61</v>
      </c>
      <c r="E239" s="300">
        <f>'патриотика0,361'!E314</f>
        <v>210</v>
      </c>
      <c r="F239" s="199">
        <f t="shared" si="12"/>
        <v>758.1</v>
      </c>
    </row>
    <row r="240" spans="1:7" x14ac:dyDescent="0.25">
      <c r="A240" s="385" t="str">
        <f>'патриотика0,361'!A315</f>
        <v>Фотобумага</v>
      </c>
      <c r="B240" s="200" t="s">
        <v>82</v>
      </c>
      <c r="C240" s="304"/>
      <c r="D240" s="300">
        <f>'патриотика0,361'!D315</f>
        <v>28.88</v>
      </c>
      <c r="E240" s="300">
        <f>'патриотика0,361'!E315</f>
        <v>800</v>
      </c>
      <c r="F240" s="199">
        <f t="shared" si="12"/>
        <v>23104</v>
      </c>
    </row>
    <row r="241" spans="1:6" x14ac:dyDescent="0.25">
      <c r="A241" s="385" t="str">
        <f>'патриотика0,361'!A316</f>
        <v>Канцелярия (ручки, карандаши)</v>
      </c>
      <c r="B241" s="200" t="s">
        <v>82</v>
      </c>
      <c r="C241" s="304"/>
      <c r="D241" s="300">
        <f>'патриотика0,361'!D316</f>
        <v>36.1</v>
      </c>
      <c r="E241" s="300">
        <f>'патриотика0,361'!E316</f>
        <v>14.09</v>
      </c>
      <c r="F241" s="199">
        <f t="shared" si="12"/>
        <v>508.649</v>
      </c>
    </row>
    <row r="242" spans="1:6" x14ac:dyDescent="0.25">
      <c r="A242" s="385" t="str">
        <f>'патриотика0,361'!A317</f>
        <v>Офисные принадлежности (папки, скоросшиватели, файлы)</v>
      </c>
      <c r="B242" s="200" t="s">
        <v>82</v>
      </c>
      <c r="C242" s="304"/>
      <c r="D242" s="300">
        <f>'патриотика0,361'!D317</f>
        <v>36.1</v>
      </c>
      <c r="E242" s="300">
        <f>'патриотика0,361'!E317</f>
        <v>100</v>
      </c>
      <c r="F242" s="199">
        <f t="shared" si="12"/>
        <v>3610</v>
      </c>
    </row>
    <row r="243" spans="1:6" x14ac:dyDescent="0.25">
      <c r="A243" s="385" t="str">
        <f>'патриотика0,361'!A318</f>
        <v>Лампы</v>
      </c>
      <c r="B243" s="200" t="s">
        <v>82</v>
      </c>
      <c r="C243" s="304"/>
      <c r="D243" s="300">
        <f>'патриотика0,361'!D318</f>
        <v>0.36099999999999999</v>
      </c>
      <c r="E243" s="300">
        <f>'патриотика0,361'!E318</f>
        <v>85</v>
      </c>
      <c r="F243" s="199">
        <f t="shared" si="12"/>
        <v>30.684999999999999</v>
      </c>
    </row>
    <row r="244" spans="1:6" x14ac:dyDescent="0.25">
      <c r="A244" s="385" t="str">
        <f>'патриотика0,361'!A319</f>
        <v>Бумага А4</v>
      </c>
      <c r="B244" s="200" t="s">
        <v>82</v>
      </c>
      <c r="C244" s="304"/>
      <c r="D244" s="300">
        <f>'патриотика0,361'!D319</f>
        <v>36.1</v>
      </c>
      <c r="E244" s="300">
        <f>'патриотика0,361'!E319</f>
        <v>323</v>
      </c>
      <c r="F244" s="199">
        <f t="shared" si="12"/>
        <v>11660.300000000001</v>
      </c>
    </row>
    <row r="245" spans="1:6" x14ac:dyDescent="0.25">
      <c r="A245" s="385" t="str">
        <f>'патриотика0,361'!A320</f>
        <v>Грабли, лопаты</v>
      </c>
      <c r="B245" s="200" t="s">
        <v>82</v>
      </c>
      <c r="C245" s="205"/>
      <c r="D245" s="300">
        <f>'патриотика0,361'!D320</f>
        <v>3.61</v>
      </c>
      <c r="E245" s="300">
        <f>'патриотика0,361'!E320</f>
        <v>400</v>
      </c>
      <c r="F245" s="199">
        <f t="shared" si="12"/>
        <v>1444</v>
      </c>
    </row>
    <row r="246" spans="1:6" x14ac:dyDescent="0.25">
      <c r="A246" s="385" t="str">
        <f>'патриотика0,361'!A321</f>
        <v>ГСМ УАЗ (Масло двигатель)</v>
      </c>
      <c r="B246" s="200" t="s">
        <v>82</v>
      </c>
      <c r="C246" s="205"/>
      <c r="D246" s="300">
        <f>'патриотика0,361'!D321</f>
        <v>0.72199999999999998</v>
      </c>
      <c r="E246" s="300">
        <f>'патриотика0,361'!E321</f>
        <v>2075</v>
      </c>
      <c r="F246" s="199">
        <f t="shared" si="12"/>
        <v>1498.1499999999999</v>
      </c>
    </row>
    <row r="247" spans="1:6" x14ac:dyDescent="0.25">
      <c r="A247" s="385" t="str">
        <f>'патриотика0,361'!A322</f>
        <v>ГСМ Бензин</v>
      </c>
      <c r="B247" s="200" t="s">
        <v>82</v>
      </c>
      <c r="C247" s="205"/>
      <c r="D247" s="300">
        <f>'патриотика0,361'!D322</f>
        <v>938.6</v>
      </c>
      <c r="E247" s="300">
        <f>'патриотика0,361'!E322</f>
        <v>64.3</v>
      </c>
      <c r="F247" s="199">
        <f t="shared" si="12"/>
        <v>60351.979999999996</v>
      </c>
    </row>
    <row r="248" spans="1:6" x14ac:dyDescent="0.25">
      <c r="A248" s="385" t="str">
        <f>'патриотика0,361'!A323</f>
        <v>Грунт универсальный (70л.)</v>
      </c>
      <c r="B248" s="200" t="s">
        <v>82</v>
      </c>
      <c r="C248" s="205"/>
      <c r="D248" s="300">
        <f>'патриотика0,361'!D323</f>
        <v>3.61</v>
      </c>
      <c r="E248" s="300">
        <f>'патриотика0,361'!E323</f>
        <v>1500</v>
      </c>
      <c r="F248" s="199">
        <f t="shared" si="12"/>
        <v>5415</v>
      </c>
    </row>
    <row r="249" spans="1:6" x14ac:dyDescent="0.25">
      <c r="A249" s="385" t="str">
        <f>'патриотика0,361'!A324</f>
        <v>Кашпо</v>
      </c>
      <c r="B249" s="200" t="s">
        <v>82</v>
      </c>
      <c r="C249" s="205"/>
      <c r="D249" s="300">
        <f>'патриотика0,361'!D324</f>
        <v>3.61</v>
      </c>
      <c r="E249" s="300">
        <f>'патриотика0,361'!E324</f>
        <v>5000</v>
      </c>
      <c r="F249" s="199">
        <f t="shared" si="12"/>
        <v>18050</v>
      </c>
    </row>
    <row r="250" spans="1:6" x14ac:dyDescent="0.25">
      <c r="A250" s="385" t="str">
        <f>'патриотика0,361'!A325</f>
        <v>Семена цветов</v>
      </c>
      <c r="B250" s="200" t="s">
        <v>82</v>
      </c>
      <c r="C250" s="205"/>
      <c r="D250" s="300">
        <f>'патриотика0,361'!D325</f>
        <v>36.1</v>
      </c>
      <c r="E250" s="300">
        <f>'патриотика0,361'!E325</f>
        <v>200</v>
      </c>
      <c r="F250" s="199">
        <f t="shared" si="12"/>
        <v>7220</v>
      </c>
    </row>
    <row r="251" spans="1:6" x14ac:dyDescent="0.25">
      <c r="A251" s="385" t="str">
        <f>'патриотика0,361'!A326</f>
        <v>Рамки деревянные</v>
      </c>
      <c r="B251" s="200" t="s">
        <v>82</v>
      </c>
      <c r="C251" s="205"/>
      <c r="D251" s="300">
        <f>'патриотика0,361'!D326</f>
        <v>54.15</v>
      </c>
      <c r="E251" s="300">
        <f>'патриотика0,361'!E326</f>
        <v>160</v>
      </c>
      <c r="F251" s="199">
        <f t="shared" ref="F251:F255" si="13">D251*E251</f>
        <v>8664</v>
      </c>
    </row>
    <row r="252" spans="1:6" x14ac:dyDescent="0.25">
      <c r="A252" s="385" t="str">
        <f>'патриотика0,361'!A327</f>
        <v>труба водосточная</v>
      </c>
      <c r="B252" s="200" t="s">
        <v>82</v>
      </c>
      <c r="C252" s="205"/>
      <c r="D252" s="300">
        <f>'патриотика0,361'!D327</f>
        <v>3.61</v>
      </c>
      <c r="E252" s="300">
        <f>'патриотика0,361'!E327</f>
        <v>6000</v>
      </c>
      <c r="F252" s="199">
        <f>D252*E252</f>
        <v>21660</v>
      </c>
    </row>
    <row r="253" spans="1:6" x14ac:dyDescent="0.25">
      <c r="A253" s="385" t="str">
        <f>'патриотика0,361'!A328</f>
        <v>топор</v>
      </c>
      <c r="B253" s="200" t="s">
        <v>82</v>
      </c>
      <c r="C253" s="205"/>
      <c r="D253" s="300">
        <f>'патриотика0,361'!D328</f>
        <v>1.083</v>
      </c>
      <c r="E253" s="300">
        <f>'патриотика0,361'!E328</f>
        <v>3950</v>
      </c>
      <c r="F253" s="199">
        <f t="shared" si="13"/>
        <v>4277.8499999999995</v>
      </c>
    </row>
    <row r="254" spans="1:6" x14ac:dyDescent="0.25">
      <c r="A254" s="385" t="str">
        <f>'патриотика0,361'!A329</f>
        <v>лопата снеговая</v>
      </c>
      <c r="B254" s="200" t="s">
        <v>82</v>
      </c>
      <c r="C254" s="205"/>
      <c r="D254" s="300">
        <f>'патриотика0,361'!D329</f>
        <v>0.36099999999999999</v>
      </c>
      <c r="E254" s="300">
        <f>'патриотика0,361'!E329</f>
        <v>1915</v>
      </c>
      <c r="F254" s="199">
        <f t="shared" si="13"/>
        <v>691.31499999999994</v>
      </c>
    </row>
    <row r="255" spans="1:6" x14ac:dyDescent="0.25">
      <c r="A255" s="385" t="str">
        <f>'патриотика0,361'!A330</f>
        <v>Одноразовые стаканчики</v>
      </c>
      <c r="B255" s="200" t="s">
        <v>82</v>
      </c>
      <c r="C255" s="205"/>
      <c r="D255" s="300">
        <f>'патриотика0,361'!D330</f>
        <v>469.3</v>
      </c>
      <c r="E255" s="300">
        <f>'патриотика0,361'!E330</f>
        <v>14</v>
      </c>
      <c r="F255" s="199">
        <f t="shared" si="13"/>
        <v>6570.2</v>
      </c>
    </row>
    <row r="256" spans="1:6" hidden="1" x14ac:dyDescent="0.25">
      <c r="A256" s="385" t="e">
        <f>'патриотика0,361'!A331</f>
        <v>#REF!</v>
      </c>
      <c r="B256" s="200"/>
      <c r="C256" s="205"/>
      <c r="D256" s="205"/>
      <c r="E256" s="310"/>
      <c r="F256" s="199"/>
    </row>
    <row r="257" spans="1:9" hidden="1" x14ac:dyDescent="0.25">
      <c r="A257" s="385" t="e">
        <f>'патриотика0,361'!A332</f>
        <v>#REF!</v>
      </c>
      <c r="B257" s="200"/>
      <c r="C257" s="205"/>
      <c r="D257" s="205"/>
      <c r="E257" s="310"/>
      <c r="F257" s="199"/>
    </row>
    <row r="258" spans="1:9" hidden="1" x14ac:dyDescent="0.25">
      <c r="A258" s="385" t="e">
        <f>'патриотика0,361'!A333</f>
        <v>#REF!</v>
      </c>
      <c r="B258" s="200"/>
      <c r="C258" s="205"/>
      <c r="D258" s="205"/>
      <c r="E258" s="310"/>
      <c r="F258" s="199"/>
    </row>
    <row r="259" spans="1:9" hidden="1" x14ac:dyDescent="0.25">
      <c r="A259" s="204"/>
      <c r="B259" s="200"/>
      <c r="C259" s="205"/>
      <c r="D259" s="205"/>
      <c r="E259" s="310"/>
      <c r="F259" s="199"/>
    </row>
    <row r="260" spans="1:9" hidden="1" x14ac:dyDescent="0.25">
      <c r="A260" s="204"/>
      <c r="B260" s="200"/>
      <c r="C260" s="205"/>
      <c r="D260" s="205"/>
      <c r="E260" s="310"/>
      <c r="F260" s="199"/>
    </row>
    <row r="261" spans="1:9" hidden="1" x14ac:dyDescent="0.25">
      <c r="A261" s="204"/>
      <c r="B261" s="200"/>
      <c r="C261" s="205"/>
      <c r="D261" s="205"/>
      <c r="E261" s="310"/>
      <c r="F261" s="199"/>
    </row>
    <row r="262" spans="1:9" hidden="1" x14ac:dyDescent="0.25">
      <c r="A262" s="204"/>
      <c r="B262" s="200"/>
      <c r="C262" s="205"/>
      <c r="D262" s="205"/>
      <c r="E262" s="310"/>
      <c r="F262" s="199"/>
    </row>
    <row r="263" spans="1:9" hidden="1" x14ac:dyDescent="0.25">
      <c r="A263" s="204"/>
      <c r="B263" s="200"/>
      <c r="C263" s="205"/>
      <c r="D263" s="205"/>
      <c r="E263" s="310"/>
      <c r="F263" s="199"/>
    </row>
    <row r="264" spans="1:9" hidden="1" x14ac:dyDescent="0.25">
      <c r="A264" s="204"/>
      <c r="B264" s="200"/>
      <c r="C264" s="205"/>
      <c r="D264" s="205"/>
      <c r="E264" s="310"/>
      <c r="F264" s="199"/>
    </row>
    <row r="265" spans="1:9" ht="14.45" hidden="1" customHeight="1" x14ac:dyDescent="0.25">
      <c r="A265" s="204"/>
      <c r="B265" s="200"/>
      <c r="C265" s="205"/>
      <c r="D265" s="205"/>
      <c r="E265" s="310"/>
      <c r="F265" s="199"/>
      <c r="H265" s="301"/>
      <c r="I265" s="104"/>
    </row>
    <row r="266" spans="1:9" hidden="1" x14ac:dyDescent="0.25">
      <c r="A266" s="204"/>
      <c r="B266" s="200"/>
      <c r="C266" s="205"/>
      <c r="D266" s="205"/>
      <c r="E266" s="310"/>
      <c r="F266" s="199"/>
      <c r="H266" s="301"/>
      <c r="I266" s="104"/>
    </row>
    <row r="267" spans="1:9" hidden="1" x14ac:dyDescent="0.25">
      <c r="A267" s="204"/>
      <c r="B267" s="200"/>
      <c r="C267" s="205"/>
      <c r="D267" s="205"/>
      <c r="E267" s="310"/>
      <c r="F267" s="199"/>
      <c r="H267" s="301"/>
      <c r="I267" s="104"/>
    </row>
    <row r="268" spans="1:9" ht="16.899999999999999" hidden="1" customHeight="1" x14ac:dyDescent="0.25">
      <c r="A268" s="204"/>
      <c r="B268" s="200"/>
      <c r="C268" s="205"/>
      <c r="D268" s="205"/>
      <c r="E268" s="310"/>
      <c r="F268" s="199"/>
      <c r="H268" s="301"/>
      <c r="I268" s="104"/>
    </row>
    <row r="269" spans="1:9" ht="15.6" hidden="1" customHeight="1" x14ac:dyDescent="0.25">
      <c r="A269" s="204"/>
      <c r="B269" s="200"/>
      <c r="C269" s="205"/>
      <c r="D269" s="205"/>
      <c r="E269" s="310"/>
      <c r="F269" s="199"/>
      <c r="H269" s="301"/>
      <c r="I269" s="104"/>
    </row>
    <row r="270" spans="1:9" hidden="1" x14ac:dyDescent="0.25">
      <c r="A270" s="204"/>
      <c r="B270" s="200"/>
      <c r="C270" s="205"/>
      <c r="D270" s="205"/>
      <c r="E270" s="310"/>
      <c r="F270" s="199"/>
      <c r="H270" s="301"/>
      <c r="I270" s="104"/>
    </row>
    <row r="271" spans="1:9" hidden="1" x14ac:dyDescent="0.25">
      <c r="A271" s="204"/>
      <c r="B271" s="200"/>
      <c r="C271" s="205"/>
      <c r="D271" s="205"/>
      <c r="E271" s="310"/>
      <c r="F271" s="199"/>
      <c r="H271" s="301"/>
      <c r="I271" s="104"/>
    </row>
    <row r="272" spans="1:9" hidden="1" x14ac:dyDescent="0.25">
      <c r="A272" s="204"/>
      <c r="B272" s="200"/>
      <c r="C272" s="205"/>
      <c r="D272" s="205"/>
      <c r="E272" s="310"/>
      <c r="F272" s="199"/>
      <c r="H272" s="301"/>
      <c r="I272" s="104"/>
    </row>
    <row r="273" spans="1:9" hidden="1" x14ac:dyDescent="0.25">
      <c r="A273" s="204"/>
      <c r="B273" s="200"/>
      <c r="C273" s="205"/>
      <c r="D273" s="205"/>
      <c r="E273" s="310"/>
      <c r="F273" s="199"/>
      <c r="H273" s="301"/>
      <c r="I273" s="104"/>
    </row>
    <row r="274" spans="1:9" hidden="1" x14ac:dyDescent="0.25">
      <c r="A274" s="204"/>
      <c r="B274" s="200"/>
      <c r="C274" s="205"/>
      <c r="D274" s="205"/>
      <c r="E274" s="310"/>
      <c r="F274" s="199"/>
      <c r="H274" s="301"/>
      <c r="I274" s="104"/>
    </row>
    <row r="275" spans="1:9" hidden="1" x14ac:dyDescent="0.25">
      <c r="A275" s="204"/>
      <c r="B275" s="200"/>
      <c r="C275" s="205"/>
      <c r="D275" s="205"/>
      <c r="E275" s="310"/>
      <c r="F275" s="199"/>
      <c r="H275" s="301"/>
      <c r="I275" s="104"/>
    </row>
    <row r="276" spans="1:9" hidden="1" x14ac:dyDescent="0.25">
      <c r="A276" s="204"/>
      <c r="B276" s="200"/>
      <c r="C276" s="205"/>
      <c r="D276" s="205"/>
      <c r="E276" s="310"/>
      <c r="F276" s="199"/>
      <c r="H276" s="301"/>
      <c r="I276" s="104"/>
    </row>
    <row r="277" spans="1:9" hidden="1" x14ac:dyDescent="0.25">
      <c r="A277" s="204"/>
      <c r="B277" s="200"/>
      <c r="C277" s="205"/>
      <c r="D277" s="205"/>
      <c r="E277" s="310"/>
      <c r="F277" s="199"/>
      <c r="H277" s="301"/>
      <c r="I277" s="104"/>
    </row>
    <row r="278" spans="1:9" hidden="1" x14ac:dyDescent="0.25">
      <c r="A278" s="204"/>
      <c r="B278" s="200"/>
      <c r="C278" s="205"/>
      <c r="D278" s="205"/>
      <c r="E278" s="310"/>
      <c r="F278" s="199"/>
      <c r="H278" s="301"/>
      <c r="I278" s="104"/>
    </row>
    <row r="279" spans="1:9" hidden="1" x14ac:dyDescent="0.25">
      <c r="A279" s="204"/>
      <c r="B279" s="200"/>
      <c r="C279" s="205"/>
      <c r="D279" s="205"/>
      <c r="E279" s="310"/>
      <c r="F279" s="199"/>
      <c r="H279" s="301"/>
      <c r="I279" s="104"/>
    </row>
    <row r="280" spans="1:9" hidden="1" x14ac:dyDescent="0.25">
      <c r="A280" s="204"/>
      <c r="B280" s="200"/>
      <c r="C280" s="205"/>
      <c r="D280" s="205"/>
      <c r="E280" s="310"/>
      <c r="F280" s="199"/>
      <c r="H280" s="301"/>
      <c r="I280" s="104"/>
    </row>
    <row r="281" spans="1:9" hidden="1" x14ac:dyDescent="0.25">
      <c r="A281" s="204"/>
      <c r="B281" s="200"/>
      <c r="C281" s="205"/>
      <c r="D281" s="205"/>
      <c r="E281" s="310"/>
      <c r="F281" s="199"/>
      <c r="H281" s="301"/>
      <c r="I281" s="104"/>
    </row>
    <row r="282" spans="1:9" hidden="1" x14ac:dyDescent="0.25">
      <c r="A282" s="204"/>
      <c r="B282" s="200"/>
      <c r="C282" s="205"/>
      <c r="D282" s="205"/>
      <c r="E282" s="310"/>
      <c r="F282" s="199"/>
      <c r="H282" s="301"/>
      <c r="I282" s="104"/>
    </row>
    <row r="283" spans="1:9" hidden="1" x14ac:dyDescent="0.25">
      <c r="A283" s="204"/>
      <c r="B283" s="200"/>
      <c r="C283" s="205"/>
      <c r="D283" s="205"/>
      <c r="E283" s="310"/>
      <c r="F283" s="199"/>
      <c r="H283" s="301"/>
      <c r="I283" s="104"/>
    </row>
    <row r="284" spans="1:9" hidden="1" x14ac:dyDescent="0.25">
      <c r="A284" s="204"/>
      <c r="B284" s="200"/>
      <c r="C284" s="205"/>
      <c r="D284" s="205"/>
      <c r="E284" s="310"/>
      <c r="F284" s="199"/>
      <c r="H284" s="301"/>
      <c r="I284" s="104"/>
    </row>
    <row r="285" spans="1:9" hidden="1" x14ac:dyDescent="0.25">
      <c r="A285" s="204"/>
      <c r="B285" s="200"/>
      <c r="C285" s="205"/>
      <c r="D285" s="205"/>
      <c r="E285" s="310"/>
      <c r="F285" s="199"/>
      <c r="H285" s="301"/>
      <c r="I285" s="104"/>
    </row>
    <row r="286" spans="1:9" hidden="1" x14ac:dyDescent="0.25">
      <c r="A286" s="204"/>
      <c r="B286" s="200"/>
      <c r="C286" s="205"/>
      <c r="D286" s="205"/>
      <c r="E286" s="310"/>
      <c r="F286" s="199"/>
      <c r="H286" s="301"/>
      <c r="I286" s="104"/>
    </row>
    <row r="287" spans="1:9" hidden="1" x14ac:dyDescent="0.25">
      <c r="A287" s="204"/>
      <c r="B287" s="200"/>
      <c r="C287" s="205"/>
      <c r="D287" s="205"/>
      <c r="E287" s="310"/>
      <c r="F287" s="199"/>
      <c r="H287" s="301"/>
      <c r="I287" s="104"/>
    </row>
    <row r="288" spans="1:9" hidden="1" x14ac:dyDescent="0.25">
      <c r="A288" s="204"/>
      <c r="B288" s="200"/>
      <c r="C288" s="205"/>
      <c r="D288" s="205"/>
      <c r="E288" s="310"/>
      <c r="F288" s="199"/>
      <c r="H288" s="301"/>
      <c r="I288" s="104"/>
    </row>
    <row r="289" spans="1:9" hidden="1" x14ac:dyDescent="0.25">
      <c r="A289" s="204"/>
      <c r="B289" s="200"/>
      <c r="C289" s="205"/>
      <c r="D289" s="205"/>
      <c r="E289" s="310"/>
      <c r="F289" s="199"/>
      <c r="H289" s="301"/>
      <c r="I289" s="104"/>
    </row>
    <row r="290" spans="1:9" hidden="1" x14ac:dyDescent="0.25">
      <c r="A290" s="204"/>
      <c r="B290" s="200"/>
      <c r="C290" s="205"/>
      <c r="D290" s="205"/>
      <c r="E290" s="310"/>
      <c r="F290" s="199"/>
      <c r="H290" s="301"/>
      <c r="I290" s="104"/>
    </row>
    <row r="291" spans="1:9" hidden="1" x14ac:dyDescent="0.25">
      <c r="A291" s="204"/>
      <c r="B291" s="200"/>
      <c r="C291" s="205"/>
      <c r="D291" s="205"/>
      <c r="E291" s="310"/>
      <c r="F291" s="199"/>
      <c r="H291" s="301"/>
      <c r="I291" s="104"/>
    </row>
    <row r="292" spans="1:9" hidden="1" x14ac:dyDescent="0.25">
      <c r="A292" s="204"/>
      <c r="B292" s="200"/>
      <c r="C292" s="205"/>
      <c r="D292" s="205"/>
      <c r="E292" s="310"/>
      <c r="F292" s="199"/>
      <c r="H292" s="301"/>
      <c r="I292" s="104"/>
    </row>
    <row r="293" spans="1:9" hidden="1" x14ac:dyDescent="0.25">
      <c r="A293" s="204"/>
      <c r="B293" s="200"/>
      <c r="C293" s="205"/>
      <c r="D293" s="205"/>
      <c r="E293" s="310"/>
      <c r="F293" s="199"/>
      <c r="H293" s="301"/>
      <c r="I293" s="104"/>
    </row>
    <row r="294" spans="1:9" hidden="1" x14ac:dyDescent="0.25">
      <c r="A294" s="204"/>
      <c r="B294" s="200"/>
      <c r="C294" s="205"/>
      <c r="D294" s="205"/>
      <c r="E294" s="310"/>
      <c r="F294" s="199"/>
      <c r="H294" s="301"/>
      <c r="I294" s="104"/>
    </row>
    <row r="295" spans="1:9" hidden="1" x14ac:dyDescent="0.25">
      <c r="A295" s="204"/>
      <c r="B295" s="200"/>
      <c r="C295" s="205"/>
      <c r="D295" s="205"/>
      <c r="E295" s="310"/>
      <c r="F295" s="199"/>
      <c r="H295" s="301"/>
      <c r="I295" s="104"/>
    </row>
    <row r="296" spans="1:9" hidden="1" x14ac:dyDescent="0.25">
      <c r="A296" s="204"/>
      <c r="B296" s="200"/>
      <c r="C296" s="205"/>
      <c r="D296" s="205"/>
      <c r="E296" s="310"/>
      <c r="F296" s="199"/>
      <c r="H296" s="301"/>
      <c r="I296" s="104"/>
    </row>
    <row r="297" spans="1:9" hidden="1" x14ac:dyDescent="0.25">
      <c r="A297" s="204"/>
      <c r="B297" s="200"/>
      <c r="C297" s="205"/>
      <c r="D297" s="205"/>
      <c r="E297" s="310"/>
      <c r="F297" s="199"/>
      <c r="H297" s="301"/>
      <c r="I297" s="104"/>
    </row>
    <row r="298" spans="1:9" hidden="1" x14ac:dyDescent="0.25">
      <c r="A298" s="204"/>
      <c r="B298" s="200"/>
      <c r="C298" s="205"/>
      <c r="D298" s="205"/>
      <c r="E298" s="310"/>
      <c r="F298" s="199"/>
      <c r="H298" s="301"/>
      <c r="I298" s="104"/>
    </row>
    <row r="299" spans="1:9" hidden="1" x14ac:dyDescent="0.25">
      <c r="A299" s="204"/>
      <c r="B299" s="200"/>
      <c r="C299" s="205"/>
      <c r="D299" s="205"/>
      <c r="E299" s="310"/>
      <c r="F299" s="199"/>
      <c r="H299" s="301"/>
      <c r="I299" s="104"/>
    </row>
    <row r="300" spans="1:9" hidden="1" x14ac:dyDescent="0.25">
      <c r="A300" s="204"/>
      <c r="B300" s="200"/>
      <c r="C300" s="205"/>
      <c r="D300" s="205"/>
      <c r="E300" s="310"/>
      <c r="F300" s="199"/>
      <c r="H300" s="301"/>
      <c r="I300" s="104"/>
    </row>
    <row r="301" spans="1:9" hidden="1" x14ac:dyDescent="0.25">
      <c r="A301" s="204"/>
      <c r="B301" s="200"/>
      <c r="C301" s="205"/>
      <c r="D301" s="205"/>
      <c r="E301" s="310"/>
      <c r="F301" s="199"/>
      <c r="H301" s="301"/>
      <c r="I301" s="104"/>
    </row>
    <row r="302" spans="1:9" hidden="1" x14ac:dyDescent="0.25">
      <c r="A302" s="204"/>
      <c r="B302" s="200"/>
      <c r="C302" s="205"/>
      <c r="D302" s="205"/>
      <c r="E302" s="310"/>
      <c r="F302" s="199"/>
      <c r="H302" s="301"/>
      <c r="I302" s="104"/>
    </row>
    <row r="303" spans="1:9" hidden="1" x14ac:dyDescent="0.25">
      <c r="A303" s="204"/>
      <c r="B303" s="200"/>
      <c r="C303" s="205"/>
      <c r="D303" s="205"/>
      <c r="E303" s="310"/>
      <c r="F303" s="199"/>
      <c r="H303" s="301"/>
      <c r="I303" s="104"/>
    </row>
    <row r="304" spans="1:9" hidden="1" x14ac:dyDescent="0.25">
      <c r="A304" s="204"/>
      <c r="B304" s="200"/>
      <c r="C304" s="205"/>
      <c r="D304" s="205"/>
      <c r="E304" s="310"/>
      <c r="F304" s="199"/>
      <c r="H304" s="301"/>
      <c r="I304" s="104"/>
    </row>
    <row r="305" spans="1:9" hidden="1" x14ac:dyDescent="0.25">
      <c r="A305" s="204"/>
      <c r="B305" s="200"/>
      <c r="C305" s="205"/>
      <c r="D305" s="205"/>
      <c r="E305" s="310"/>
      <c r="F305" s="199"/>
      <c r="H305" s="301"/>
      <c r="I305" s="104"/>
    </row>
    <row r="306" spans="1:9" hidden="1" x14ac:dyDescent="0.25">
      <c r="A306" s="204"/>
      <c r="B306" s="200"/>
      <c r="C306" s="205"/>
      <c r="D306" s="205"/>
      <c r="E306" s="310"/>
      <c r="F306" s="199"/>
      <c r="H306" s="301"/>
      <c r="I306" s="104"/>
    </row>
    <row r="307" spans="1:9" hidden="1" x14ac:dyDescent="0.25">
      <c r="A307" s="204"/>
      <c r="B307" s="200"/>
      <c r="C307" s="205"/>
      <c r="D307" s="205"/>
      <c r="E307" s="310"/>
      <c r="F307" s="199"/>
      <c r="H307" s="301"/>
      <c r="I307" s="104"/>
    </row>
    <row r="308" spans="1:9" hidden="1" x14ac:dyDescent="0.25">
      <c r="A308" s="204"/>
      <c r="B308" s="200"/>
      <c r="C308" s="205"/>
      <c r="D308" s="205"/>
      <c r="E308" s="310"/>
      <c r="F308" s="199"/>
      <c r="H308" s="301"/>
      <c r="I308" s="104"/>
    </row>
    <row r="309" spans="1:9" hidden="1" x14ac:dyDescent="0.25">
      <c r="A309" s="204"/>
      <c r="B309" s="200"/>
      <c r="C309" s="205"/>
      <c r="D309" s="205"/>
      <c r="E309" s="310"/>
      <c r="F309" s="199"/>
      <c r="H309" s="301"/>
      <c r="I309" s="104"/>
    </row>
    <row r="310" spans="1:9" hidden="1" x14ac:dyDescent="0.25">
      <c r="A310" s="204"/>
      <c r="B310" s="200"/>
      <c r="C310" s="205"/>
      <c r="D310" s="205"/>
      <c r="E310" s="310"/>
      <c r="F310" s="199"/>
      <c r="H310" s="301"/>
      <c r="I310" s="104"/>
    </row>
    <row r="311" spans="1:9" hidden="1" x14ac:dyDescent="0.25">
      <c r="A311" s="204"/>
      <c r="B311" s="200"/>
      <c r="C311" s="205"/>
      <c r="D311" s="205"/>
      <c r="E311" s="310"/>
      <c r="F311" s="199"/>
      <c r="H311" s="301"/>
      <c r="I311" s="104"/>
    </row>
    <row r="312" spans="1:9" hidden="1" x14ac:dyDescent="0.25">
      <c r="A312" s="204"/>
      <c r="B312" s="200"/>
      <c r="C312" s="205"/>
      <c r="D312" s="205"/>
      <c r="E312" s="310"/>
      <c r="F312" s="199"/>
      <c r="H312" s="301"/>
      <c r="I312" s="104"/>
    </row>
    <row r="313" spans="1:9" hidden="1" x14ac:dyDescent="0.25">
      <c r="A313" s="204"/>
      <c r="B313" s="200"/>
      <c r="C313" s="205"/>
      <c r="D313" s="205"/>
      <c r="E313" s="310"/>
      <c r="F313" s="199"/>
      <c r="H313" s="301"/>
      <c r="I313" s="104"/>
    </row>
    <row r="314" spans="1:9" hidden="1" x14ac:dyDescent="0.25">
      <c r="A314" s="204"/>
      <c r="B314" s="200"/>
      <c r="C314" s="205"/>
      <c r="D314" s="205"/>
      <c r="E314" s="310"/>
      <c r="F314" s="199"/>
      <c r="H314" s="301"/>
      <c r="I314" s="104"/>
    </row>
    <row r="315" spans="1:9" hidden="1" x14ac:dyDescent="0.25">
      <c r="A315" s="204"/>
      <c r="B315" s="200"/>
      <c r="C315" s="205"/>
      <c r="D315" s="205"/>
      <c r="E315" s="310"/>
      <c r="F315" s="199"/>
      <c r="H315" s="301"/>
      <c r="I315" s="104"/>
    </row>
    <row r="316" spans="1:9" hidden="1" x14ac:dyDescent="0.25">
      <c r="A316" s="204"/>
      <c r="B316" s="200"/>
      <c r="C316" s="205"/>
      <c r="D316" s="205"/>
      <c r="E316" s="310"/>
      <c r="F316" s="199"/>
      <c r="H316" s="301"/>
      <c r="I316" s="104"/>
    </row>
    <row r="317" spans="1:9" ht="15" hidden="1" customHeight="1" x14ac:dyDescent="0.25">
      <c r="A317" s="204"/>
      <c r="B317" s="200"/>
      <c r="C317" s="205"/>
      <c r="D317" s="205"/>
      <c r="E317" s="310"/>
      <c r="F317" s="199"/>
      <c r="H317" s="301"/>
      <c r="I317" s="104"/>
    </row>
    <row r="318" spans="1:9" hidden="1" x14ac:dyDescent="0.25">
      <c r="A318" s="204"/>
      <c r="B318" s="200"/>
      <c r="C318" s="205"/>
      <c r="D318" s="205"/>
      <c r="E318" s="310"/>
      <c r="F318" s="199"/>
      <c r="H318" s="301"/>
      <c r="I318" s="104"/>
    </row>
    <row r="319" spans="1:9" hidden="1" x14ac:dyDescent="0.25">
      <c r="A319" s="204"/>
      <c r="B319" s="200"/>
      <c r="C319" s="205"/>
      <c r="D319" s="205"/>
      <c r="E319" s="310"/>
      <c r="F319" s="199"/>
      <c r="H319" s="301"/>
      <c r="I319" s="104"/>
    </row>
    <row r="320" spans="1:9" hidden="1" x14ac:dyDescent="0.25">
      <c r="A320" s="204"/>
      <c r="B320" s="200"/>
      <c r="C320" s="205"/>
      <c r="D320" s="205"/>
      <c r="E320" s="310"/>
      <c r="F320" s="199"/>
      <c r="H320" s="301"/>
      <c r="I320" s="104"/>
    </row>
    <row r="321" spans="1:9" hidden="1" x14ac:dyDescent="0.25">
      <c r="A321" s="204"/>
      <c r="B321" s="200"/>
      <c r="C321" s="205"/>
      <c r="D321" s="205"/>
      <c r="E321" s="310"/>
      <c r="F321" s="199"/>
      <c r="H321" s="301"/>
      <c r="I321" s="104"/>
    </row>
    <row r="322" spans="1:9" hidden="1" x14ac:dyDescent="0.25">
      <c r="A322" s="204"/>
      <c r="B322" s="200"/>
      <c r="C322" s="205"/>
      <c r="D322" s="205"/>
      <c r="E322" s="310"/>
      <c r="F322" s="199"/>
      <c r="H322" s="301"/>
      <c r="I322" s="104"/>
    </row>
    <row r="323" spans="1:9" hidden="1" x14ac:dyDescent="0.25">
      <c r="A323" s="204"/>
      <c r="B323" s="200"/>
      <c r="C323" s="205"/>
      <c r="D323" s="205"/>
      <c r="E323" s="310"/>
      <c r="F323" s="199"/>
      <c r="H323" s="301"/>
      <c r="I323" s="104"/>
    </row>
    <row r="324" spans="1:9" hidden="1" x14ac:dyDescent="0.25">
      <c r="A324" s="204"/>
      <c r="B324" s="200"/>
      <c r="C324" s="205"/>
      <c r="D324" s="205"/>
      <c r="E324" s="310"/>
      <c r="F324" s="199"/>
      <c r="H324" s="301"/>
      <c r="I324" s="104"/>
    </row>
    <row r="325" spans="1:9" hidden="1" x14ac:dyDescent="0.25">
      <c r="A325" s="204"/>
      <c r="B325" s="200"/>
      <c r="C325" s="205"/>
      <c r="D325" s="205"/>
      <c r="E325" s="310"/>
      <c r="F325" s="199"/>
      <c r="H325" s="301"/>
      <c r="I325" s="104"/>
    </row>
    <row r="326" spans="1:9" hidden="1" x14ac:dyDescent="0.25">
      <c r="A326" s="204"/>
      <c r="B326" s="200"/>
      <c r="C326" s="205"/>
      <c r="D326" s="205"/>
      <c r="E326" s="310"/>
      <c r="F326" s="199"/>
      <c r="H326" s="301"/>
      <c r="I326" s="104"/>
    </row>
    <row r="327" spans="1:9" hidden="1" x14ac:dyDescent="0.25">
      <c r="A327" s="204"/>
      <c r="B327" s="200"/>
      <c r="C327" s="205"/>
      <c r="D327" s="205"/>
      <c r="E327" s="310"/>
      <c r="F327" s="199"/>
      <c r="H327" s="301"/>
      <c r="I327" s="104"/>
    </row>
    <row r="328" spans="1:9" hidden="1" x14ac:dyDescent="0.25">
      <c r="A328" s="204"/>
      <c r="B328" s="200"/>
      <c r="C328" s="205"/>
      <c r="D328" s="205"/>
      <c r="E328" s="310"/>
      <c r="F328" s="199"/>
      <c r="H328" s="301"/>
      <c r="I328" s="104"/>
    </row>
    <row r="329" spans="1:9" hidden="1" x14ac:dyDescent="0.25">
      <c r="A329" s="204"/>
      <c r="B329" s="200"/>
      <c r="C329" s="205"/>
      <c r="D329" s="205"/>
      <c r="E329" s="310"/>
      <c r="F329" s="199"/>
      <c r="H329" s="301"/>
      <c r="I329" s="104"/>
    </row>
    <row r="330" spans="1:9" hidden="1" x14ac:dyDescent="0.25">
      <c r="A330" s="204"/>
      <c r="B330" s="200"/>
      <c r="C330" s="205"/>
      <c r="D330" s="205"/>
      <c r="E330" s="310"/>
      <c r="F330" s="199"/>
      <c r="H330" s="301"/>
      <c r="I330" s="104"/>
    </row>
    <row r="331" spans="1:9" hidden="1" x14ac:dyDescent="0.25">
      <c r="A331" s="204"/>
      <c r="B331" s="200"/>
      <c r="C331" s="205"/>
      <c r="D331" s="205"/>
      <c r="E331" s="310"/>
      <c r="F331" s="199"/>
      <c r="H331" s="301"/>
      <c r="I331" s="104"/>
    </row>
    <row r="332" spans="1:9" hidden="1" x14ac:dyDescent="0.25">
      <c r="A332" s="204"/>
      <c r="B332" s="200"/>
      <c r="C332" s="205"/>
      <c r="D332" s="205"/>
      <c r="E332" s="310"/>
      <c r="F332" s="199"/>
      <c r="H332" s="301"/>
      <c r="I332" s="104"/>
    </row>
    <row r="333" spans="1:9" hidden="1" x14ac:dyDescent="0.25">
      <c r="A333" s="204"/>
      <c r="B333" s="200"/>
      <c r="C333" s="205"/>
      <c r="D333" s="205"/>
      <c r="E333" s="310"/>
      <c r="F333" s="199"/>
      <c r="H333" s="301"/>
      <c r="I333" s="104"/>
    </row>
    <row r="334" spans="1:9" hidden="1" x14ac:dyDescent="0.25">
      <c r="A334" s="204"/>
      <c r="B334" s="200"/>
      <c r="C334" s="205"/>
      <c r="D334" s="205"/>
      <c r="E334" s="310"/>
      <c r="F334" s="199"/>
      <c r="H334" s="301"/>
      <c r="I334" s="104"/>
    </row>
    <row r="335" spans="1:9" hidden="1" x14ac:dyDescent="0.25">
      <c r="A335" s="204"/>
      <c r="B335" s="200"/>
      <c r="C335" s="205"/>
      <c r="D335" s="205"/>
      <c r="E335" s="310"/>
      <c r="F335" s="199"/>
      <c r="H335" s="301"/>
      <c r="I335" s="104"/>
    </row>
    <row r="336" spans="1:9" hidden="1" x14ac:dyDescent="0.25">
      <c r="A336" s="204"/>
      <c r="B336" s="200"/>
      <c r="C336" s="205"/>
      <c r="D336" s="205"/>
      <c r="E336" s="310"/>
      <c r="F336" s="199"/>
      <c r="H336" s="301"/>
      <c r="I336" s="104"/>
    </row>
    <row r="337" spans="1:9" hidden="1" x14ac:dyDescent="0.25">
      <c r="A337" s="204"/>
      <c r="B337" s="200"/>
      <c r="C337" s="205"/>
      <c r="D337" s="205"/>
      <c r="E337" s="310"/>
      <c r="F337" s="199"/>
      <c r="H337" s="301"/>
      <c r="I337" s="104"/>
    </row>
    <row r="338" spans="1:9" hidden="1" x14ac:dyDescent="0.25">
      <c r="A338" s="204"/>
      <c r="B338" s="200"/>
      <c r="C338" s="205"/>
      <c r="D338" s="205"/>
      <c r="E338" s="310"/>
      <c r="F338" s="199"/>
      <c r="H338" s="301"/>
      <c r="I338" s="104"/>
    </row>
    <row r="339" spans="1:9" hidden="1" x14ac:dyDescent="0.25">
      <c r="A339" s="204"/>
      <c r="B339" s="200"/>
      <c r="C339" s="205"/>
      <c r="D339" s="205"/>
      <c r="E339" s="310"/>
      <c r="F339" s="199"/>
      <c r="H339" s="301"/>
      <c r="I339" s="104"/>
    </row>
    <row r="340" spans="1:9" ht="15" hidden="1" customHeight="1" x14ac:dyDescent="0.25">
      <c r="A340" s="204"/>
      <c r="B340" s="200"/>
      <c r="C340" s="205"/>
      <c r="D340" s="205"/>
      <c r="E340" s="310"/>
      <c r="F340" s="199"/>
      <c r="H340" s="301"/>
      <c r="I340" s="104"/>
    </row>
    <row r="341" spans="1:9" hidden="1" x14ac:dyDescent="0.25">
      <c r="A341" s="204"/>
      <c r="B341" s="200"/>
      <c r="C341" s="205"/>
      <c r="D341" s="205"/>
      <c r="E341" s="310"/>
      <c r="F341" s="199"/>
      <c r="H341" s="301"/>
      <c r="I341" s="104"/>
    </row>
    <row r="342" spans="1:9" hidden="1" x14ac:dyDescent="0.25">
      <c r="A342" s="204"/>
      <c r="B342" s="200"/>
      <c r="C342" s="205"/>
      <c r="D342" s="205"/>
      <c r="E342" s="310"/>
      <c r="F342" s="199"/>
      <c r="H342" s="301"/>
      <c r="I342" s="104"/>
    </row>
    <row r="343" spans="1:9" hidden="1" x14ac:dyDescent="0.25">
      <c r="A343" s="204"/>
      <c r="B343" s="200"/>
      <c r="C343" s="205"/>
      <c r="D343" s="205"/>
      <c r="E343" s="310"/>
      <c r="F343" s="199"/>
      <c r="H343" s="301"/>
      <c r="I343" s="104"/>
    </row>
    <row r="344" spans="1:9" hidden="1" x14ac:dyDescent="0.25">
      <c r="A344" s="204"/>
      <c r="B344" s="200"/>
      <c r="C344" s="205"/>
      <c r="D344" s="205"/>
      <c r="E344" s="310"/>
      <c r="F344" s="199"/>
      <c r="H344" s="301"/>
      <c r="I344" s="104"/>
    </row>
    <row r="345" spans="1:9" hidden="1" x14ac:dyDescent="0.25">
      <c r="A345" s="204"/>
      <c r="B345" s="200"/>
      <c r="C345" s="205"/>
      <c r="D345" s="205"/>
      <c r="E345" s="310"/>
      <c r="F345" s="199"/>
      <c r="H345" s="301"/>
      <c r="I345" s="104"/>
    </row>
    <row r="346" spans="1:9" hidden="1" x14ac:dyDescent="0.25">
      <c r="A346" s="204"/>
      <c r="B346" s="200"/>
      <c r="C346" s="303"/>
      <c r="D346" s="205"/>
      <c r="E346" s="310"/>
      <c r="F346" s="199"/>
      <c r="H346" s="301"/>
      <c r="I346" s="104"/>
    </row>
    <row r="347" spans="1:9" hidden="1" x14ac:dyDescent="0.25">
      <c r="A347" s="204"/>
      <c r="B347" s="200"/>
      <c r="C347" s="303"/>
      <c r="D347" s="205"/>
      <c r="E347" s="310"/>
      <c r="F347" s="199"/>
      <c r="H347" s="301"/>
      <c r="I347" s="104"/>
    </row>
    <row r="348" spans="1:9" hidden="1" x14ac:dyDescent="0.25">
      <c r="A348" s="204"/>
      <c r="B348" s="200"/>
      <c r="C348" s="303"/>
      <c r="D348" s="205"/>
      <c r="E348" s="310"/>
      <c r="F348" s="199"/>
      <c r="H348" s="301"/>
      <c r="I348" s="104"/>
    </row>
    <row r="349" spans="1:9" hidden="1" x14ac:dyDescent="0.25">
      <c r="A349" s="204"/>
      <c r="B349" s="200"/>
      <c r="C349" s="303"/>
      <c r="D349" s="205"/>
      <c r="E349" s="310"/>
      <c r="F349" s="199"/>
      <c r="H349" s="301"/>
      <c r="I349" s="104"/>
    </row>
    <row r="350" spans="1:9" hidden="1" x14ac:dyDescent="0.25">
      <c r="A350" s="204"/>
      <c r="B350" s="200"/>
      <c r="C350" s="303"/>
      <c r="D350" s="205"/>
      <c r="E350" s="310"/>
      <c r="F350" s="199"/>
      <c r="H350" s="301"/>
      <c r="I350" s="104"/>
    </row>
    <row r="351" spans="1:9" hidden="1" x14ac:dyDescent="0.25">
      <c r="A351" s="204"/>
      <c r="B351" s="200"/>
      <c r="C351" s="205"/>
      <c r="D351" s="205"/>
      <c r="E351" s="310"/>
      <c r="F351" s="199"/>
      <c r="H351" s="301"/>
      <c r="I351" s="104"/>
    </row>
    <row r="352" spans="1:9" hidden="1" x14ac:dyDescent="0.25">
      <c r="A352" s="204"/>
      <c r="B352" s="200"/>
      <c r="C352" s="205"/>
      <c r="D352" s="205"/>
      <c r="E352" s="310"/>
      <c r="F352" s="199"/>
      <c r="H352" s="301"/>
      <c r="I352" s="104"/>
    </row>
    <row r="353" spans="1:9" hidden="1" x14ac:dyDescent="0.25">
      <c r="A353" s="204"/>
      <c r="B353" s="200"/>
      <c r="C353" s="205"/>
      <c r="D353" s="205"/>
      <c r="E353" s="310"/>
      <c r="F353" s="199"/>
      <c r="H353" s="301"/>
      <c r="I353" s="104"/>
    </row>
    <row r="354" spans="1:9" hidden="1" x14ac:dyDescent="0.25">
      <c r="A354" s="204"/>
      <c r="B354" s="200"/>
      <c r="C354" s="205"/>
      <c r="D354" s="205"/>
      <c r="E354" s="310"/>
      <c r="F354" s="199"/>
      <c r="H354" s="301"/>
      <c r="I354" s="104"/>
    </row>
    <row r="355" spans="1:9" hidden="1" x14ac:dyDescent="0.25">
      <c r="A355" s="204"/>
      <c r="B355" s="200"/>
      <c r="C355" s="205"/>
      <c r="D355" s="205"/>
      <c r="E355" s="310"/>
      <c r="F355" s="199"/>
      <c r="H355" s="301"/>
      <c r="I355" s="104"/>
    </row>
    <row r="356" spans="1:9" hidden="1" x14ac:dyDescent="0.25">
      <c r="A356" s="204"/>
      <c r="B356" s="200"/>
      <c r="C356" s="205"/>
      <c r="D356" s="205"/>
      <c r="E356" s="310"/>
      <c r="F356" s="199"/>
      <c r="H356" s="301"/>
      <c r="I356" s="104"/>
    </row>
    <row r="357" spans="1:9" hidden="1" x14ac:dyDescent="0.25">
      <c r="A357" s="204"/>
      <c r="B357" s="200"/>
      <c r="C357" s="205"/>
      <c r="D357" s="205"/>
      <c r="E357" s="310"/>
      <c r="F357" s="199"/>
      <c r="H357" s="301"/>
      <c r="I357" s="104"/>
    </row>
    <row r="358" spans="1:9" hidden="1" x14ac:dyDescent="0.25">
      <c r="A358" s="204"/>
      <c r="B358" s="200"/>
      <c r="C358" s="205"/>
      <c r="D358" s="205"/>
      <c r="E358" s="310"/>
      <c r="F358" s="199"/>
      <c r="H358" s="301"/>
      <c r="I358" s="104"/>
    </row>
    <row r="359" spans="1:9" hidden="1" x14ac:dyDescent="0.25">
      <c r="A359" s="204"/>
      <c r="B359" s="200"/>
      <c r="C359" s="205"/>
      <c r="D359" s="205"/>
      <c r="E359" s="310"/>
      <c r="F359" s="199"/>
      <c r="H359" s="301"/>
      <c r="I359" s="104"/>
    </row>
    <row r="360" spans="1:9" hidden="1" x14ac:dyDescent="0.25">
      <c r="A360" s="204"/>
      <c r="B360" s="200"/>
      <c r="C360" s="205"/>
      <c r="D360" s="205"/>
      <c r="E360" s="310"/>
      <c r="F360" s="199"/>
      <c r="H360" s="301"/>
      <c r="I360" s="104"/>
    </row>
    <row r="361" spans="1:9" hidden="1" x14ac:dyDescent="0.25">
      <c r="A361" s="204"/>
      <c r="B361" s="200"/>
      <c r="C361" s="303"/>
      <c r="D361" s="205"/>
      <c r="E361" s="310"/>
      <c r="F361" s="199"/>
      <c r="H361" s="301"/>
      <c r="I361" s="104"/>
    </row>
    <row r="362" spans="1:9" hidden="1" x14ac:dyDescent="0.25">
      <c r="A362" s="204"/>
      <c r="B362" s="200"/>
      <c r="C362" s="303"/>
      <c r="D362" s="205"/>
      <c r="E362" s="310"/>
      <c r="F362" s="199"/>
      <c r="H362" s="301"/>
      <c r="I362" s="104"/>
    </row>
    <row r="363" spans="1:9" hidden="1" x14ac:dyDescent="0.25">
      <c r="A363" s="204"/>
      <c r="B363" s="200"/>
      <c r="C363" s="303"/>
      <c r="D363" s="205"/>
      <c r="E363" s="310"/>
      <c r="F363" s="199"/>
      <c r="H363" s="301"/>
      <c r="I363" s="104"/>
    </row>
    <row r="364" spans="1:9" hidden="1" x14ac:dyDescent="0.25">
      <c r="A364" s="204"/>
      <c r="B364" s="200"/>
      <c r="C364" s="303"/>
      <c r="D364" s="205"/>
      <c r="E364" s="310"/>
      <c r="F364" s="199"/>
      <c r="H364" s="301"/>
      <c r="I364" s="104"/>
    </row>
    <row r="365" spans="1:9" hidden="1" x14ac:dyDescent="0.25">
      <c r="A365" s="204"/>
      <c r="B365" s="200"/>
      <c r="C365" s="205"/>
      <c r="D365" s="205"/>
      <c r="E365" s="310"/>
      <c r="F365" s="199"/>
      <c r="H365" s="301"/>
      <c r="I365" s="104"/>
    </row>
    <row r="366" spans="1:9" hidden="1" x14ac:dyDescent="0.25">
      <c r="A366" s="204"/>
      <c r="B366" s="200"/>
      <c r="C366" s="205"/>
      <c r="D366" s="205"/>
      <c r="E366" s="310"/>
      <c r="F366" s="199"/>
      <c r="H366" s="301"/>
      <c r="I366" s="104"/>
    </row>
    <row r="367" spans="1:9" hidden="1" x14ac:dyDescent="0.25">
      <c r="A367" s="204"/>
      <c r="B367" s="200"/>
      <c r="C367" s="205"/>
      <c r="D367" s="205"/>
      <c r="E367" s="310"/>
      <c r="F367" s="199"/>
      <c r="H367" s="301"/>
      <c r="I367" s="104"/>
    </row>
    <row r="368" spans="1:9" hidden="1" x14ac:dyDescent="0.25">
      <c r="A368" s="204"/>
      <c r="B368" s="200"/>
      <c r="C368" s="205"/>
      <c r="D368" s="205"/>
      <c r="E368" s="310"/>
      <c r="F368" s="199"/>
      <c r="H368" s="301"/>
      <c r="I368" s="104"/>
    </row>
    <row r="369" spans="1:9" hidden="1" x14ac:dyDescent="0.25">
      <c r="A369" s="204"/>
      <c r="B369" s="200"/>
      <c r="C369" s="205"/>
      <c r="D369" s="205"/>
      <c r="E369" s="310"/>
      <c r="F369" s="199"/>
      <c r="H369" s="301"/>
      <c r="I369" s="104"/>
    </row>
    <row r="370" spans="1:9" hidden="1" x14ac:dyDescent="0.25">
      <c r="A370" s="204"/>
      <c r="B370" s="200"/>
      <c r="C370" s="205"/>
      <c r="D370" s="205"/>
      <c r="E370" s="310"/>
      <c r="F370" s="199"/>
      <c r="H370" s="301"/>
      <c r="I370" s="104"/>
    </row>
    <row r="371" spans="1:9" hidden="1" x14ac:dyDescent="0.25">
      <c r="A371" s="204"/>
      <c r="B371" s="200"/>
      <c r="C371" s="205"/>
      <c r="D371" s="205"/>
      <c r="E371" s="310"/>
      <c r="F371" s="199"/>
      <c r="H371" s="301"/>
      <c r="I371" s="104"/>
    </row>
    <row r="372" spans="1:9" hidden="1" x14ac:dyDescent="0.25">
      <c r="A372" s="204"/>
      <c r="B372" s="200"/>
      <c r="C372" s="205"/>
      <c r="D372" s="205"/>
      <c r="E372" s="310"/>
      <c r="F372" s="199"/>
      <c r="H372" s="301"/>
      <c r="I372" s="104"/>
    </row>
    <row r="373" spans="1:9" hidden="1" x14ac:dyDescent="0.25">
      <c r="A373" s="204"/>
      <c r="B373" s="200"/>
      <c r="C373" s="205"/>
      <c r="D373" s="205"/>
      <c r="E373" s="310"/>
      <c r="F373" s="199"/>
      <c r="H373" s="301"/>
      <c r="I373" s="104"/>
    </row>
    <row r="374" spans="1:9" hidden="1" x14ac:dyDescent="0.25">
      <c r="A374" s="204"/>
      <c r="B374" s="200"/>
      <c r="C374" s="205"/>
      <c r="D374" s="205"/>
      <c r="E374" s="310"/>
      <c r="F374" s="199"/>
      <c r="H374" s="301"/>
      <c r="I374" s="104"/>
    </row>
    <row r="375" spans="1:9" hidden="1" x14ac:dyDescent="0.25">
      <c r="A375" s="204"/>
      <c r="B375" s="200"/>
      <c r="C375" s="303"/>
      <c r="D375" s="205"/>
      <c r="E375" s="310"/>
      <c r="F375" s="199"/>
      <c r="H375" s="301"/>
      <c r="I375" s="104"/>
    </row>
    <row r="376" spans="1:9" hidden="1" x14ac:dyDescent="0.25">
      <c r="A376" s="204"/>
      <c r="B376" s="200"/>
      <c r="C376" s="205"/>
      <c r="D376" s="205"/>
      <c r="E376" s="310"/>
      <c r="F376" s="199"/>
      <c r="H376" s="301"/>
      <c r="I376" s="104"/>
    </row>
    <row r="377" spans="1:9" hidden="1" x14ac:dyDescent="0.25">
      <c r="A377" s="204"/>
      <c r="B377" s="200"/>
      <c r="C377" s="115"/>
      <c r="D377" s="205"/>
      <c r="E377" s="310"/>
      <c r="F377" s="199"/>
      <c r="H377" s="301"/>
      <c r="I377" s="104"/>
    </row>
    <row r="378" spans="1:9" hidden="1" x14ac:dyDescent="0.25">
      <c r="A378" s="204"/>
      <c r="B378" s="200"/>
      <c r="C378" s="115"/>
      <c r="D378" s="205"/>
      <c r="E378" s="310"/>
      <c r="F378" s="199"/>
      <c r="H378" s="301"/>
      <c r="I378" s="104"/>
    </row>
    <row r="379" spans="1:9" hidden="1" x14ac:dyDescent="0.25">
      <c r="A379" s="204"/>
      <c r="B379" s="200"/>
      <c r="C379" s="115"/>
      <c r="D379" s="205"/>
      <c r="E379" s="310"/>
      <c r="F379" s="199"/>
      <c r="H379" s="301"/>
      <c r="I379" s="104"/>
    </row>
    <row r="380" spans="1:9" hidden="1" x14ac:dyDescent="0.25">
      <c r="A380" s="204"/>
      <c r="B380" s="200"/>
      <c r="C380" s="115"/>
      <c r="D380" s="205"/>
      <c r="E380" s="310"/>
      <c r="F380" s="199"/>
      <c r="H380" s="301"/>
      <c r="I380" s="104"/>
    </row>
    <row r="381" spans="1:9" hidden="1" x14ac:dyDescent="0.25">
      <c r="A381" s="204"/>
      <c r="B381" s="200"/>
      <c r="C381" s="115"/>
      <c r="D381" s="205"/>
      <c r="E381" s="310"/>
      <c r="F381" s="199"/>
      <c r="H381" s="301"/>
      <c r="I381" s="104"/>
    </row>
    <row r="382" spans="1:9" hidden="1" x14ac:dyDescent="0.25">
      <c r="A382" s="204"/>
      <c r="B382" s="200"/>
      <c r="C382" s="115"/>
      <c r="D382" s="205"/>
      <c r="E382" s="310"/>
      <c r="F382" s="199"/>
      <c r="H382" s="301"/>
      <c r="I382" s="104"/>
    </row>
    <row r="383" spans="1:9" hidden="1" x14ac:dyDescent="0.25">
      <c r="A383" s="204"/>
      <c r="B383" s="200"/>
      <c r="C383" s="115"/>
      <c r="D383" s="205"/>
      <c r="E383" s="310"/>
      <c r="F383" s="199"/>
      <c r="H383" s="301"/>
      <c r="I383" s="104"/>
    </row>
    <row r="384" spans="1:9" hidden="1" x14ac:dyDescent="0.25">
      <c r="A384" s="204"/>
      <c r="B384" s="200"/>
      <c r="C384" s="115"/>
      <c r="D384" s="205"/>
      <c r="E384" s="310"/>
      <c r="F384" s="199"/>
      <c r="H384" s="301"/>
      <c r="I384" s="104"/>
    </row>
    <row r="385" spans="1:9" hidden="1" x14ac:dyDescent="0.25">
      <c r="A385" s="204"/>
      <c r="B385" s="200"/>
      <c r="C385" s="115"/>
      <c r="D385" s="205"/>
      <c r="E385" s="310"/>
      <c r="F385" s="199"/>
      <c r="H385" s="301"/>
      <c r="I385" s="104"/>
    </row>
    <row r="386" spans="1:9" hidden="1" x14ac:dyDescent="0.25">
      <c r="A386" s="204"/>
      <c r="B386" s="200"/>
      <c r="C386" s="115"/>
      <c r="D386" s="205"/>
      <c r="E386" s="310"/>
      <c r="F386" s="199"/>
      <c r="H386" s="301"/>
      <c r="I386" s="104"/>
    </row>
    <row r="387" spans="1:9" hidden="1" x14ac:dyDescent="0.25">
      <c r="A387" s="204"/>
      <c r="B387" s="200"/>
      <c r="C387" s="115"/>
      <c r="D387" s="205"/>
      <c r="E387" s="310"/>
      <c r="F387" s="199"/>
      <c r="H387" s="301"/>
      <c r="I387" s="104"/>
    </row>
    <row r="388" spans="1:9" hidden="1" x14ac:dyDescent="0.25">
      <c r="A388" s="204"/>
      <c r="B388" s="200"/>
      <c r="C388" s="115"/>
      <c r="D388" s="205"/>
      <c r="E388" s="310"/>
      <c r="F388" s="199"/>
      <c r="H388" s="301"/>
      <c r="I388" s="104"/>
    </row>
    <row r="389" spans="1:9" hidden="1" x14ac:dyDescent="0.25">
      <c r="A389" s="204"/>
      <c r="B389" s="200"/>
      <c r="C389" s="115"/>
      <c r="D389" s="205"/>
      <c r="E389" s="310"/>
      <c r="F389" s="199"/>
      <c r="H389" s="301"/>
      <c r="I389" s="104"/>
    </row>
    <row r="390" spans="1:9" hidden="1" x14ac:dyDescent="0.25">
      <c r="A390" s="204"/>
      <c r="B390" s="200"/>
      <c r="C390" s="115"/>
      <c r="D390" s="205"/>
      <c r="E390" s="310"/>
      <c r="F390" s="199"/>
      <c r="H390" s="301"/>
      <c r="I390" s="104"/>
    </row>
    <row r="391" spans="1:9" hidden="1" x14ac:dyDescent="0.25">
      <c r="A391" s="204"/>
      <c r="B391" s="200"/>
      <c r="C391" s="115"/>
      <c r="D391" s="205"/>
      <c r="E391" s="310"/>
      <c r="F391" s="199"/>
      <c r="H391" s="301"/>
      <c r="I391" s="104"/>
    </row>
    <row r="392" spans="1:9" hidden="1" x14ac:dyDescent="0.25">
      <c r="A392" s="204"/>
      <c r="B392" s="200"/>
      <c r="C392" s="115"/>
      <c r="D392" s="205"/>
      <c r="E392" s="310"/>
      <c r="F392" s="199"/>
      <c r="H392" s="301"/>
      <c r="I392" s="104"/>
    </row>
    <row r="393" spans="1:9" hidden="1" x14ac:dyDescent="0.25">
      <c r="A393" s="204"/>
      <c r="B393" s="200"/>
      <c r="C393" s="115"/>
      <c r="D393" s="205"/>
      <c r="E393" s="310"/>
      <c r="F393" s="199"/>
      <c r="H393" s="301"/>
      <c r="I393" s="104"/>
    </row>
    <row r="394" spans="1:9" hidden="1" x14ac:dyDescent="0.25">
      <c r="A394" s="204"/>
      <c r="B394" s="200"/>
      <c r="C394" s="115"/>
      <c r="D394" s="205"/>
      <c r="E394" s="310"/>
      <c r="F394" s="199"/>
      <c r="H394" s="301"/>
      <c r="I394" s="104"/>
    </row>
    <row r="395" spans="1:9" hidden="1" x14ac:dyDescent="0.25">
      <c r="A395" s="204"/>
      <c r="B395" s="200"/>
      <c r="C395" s="115"/>
      <c r="D395" s="205"/>
      <c r="E395" s="310"/>
      <c r="F395" s="199"/>
      <c r="H395" s="301"/>
      <c r="I395" s="104"/>
    </row>
    <row r="396" spans="1:9" hidden="1" x14ac:dyDescent="0.25">
      <c r="A396" s="204"/>
      <c r="B396" s="200"/>
      <c r="C396" s="115"/>
      <c r="D396" s="205"/>
      <c r="E396" s="310"/>
      <c r="F396" s="199"/>
      <c r="H396" s="301"/>
      <c r="I396" s="104"/>
    </row>
    <row r="397" spans="1:9" hidden="1" x14ac:dyDescent="0.25">
      <c r="A397" s="204"/>
      <c r="B397" s="200"/>
      <c r="C397" s="115"/>
      <c r="D397" s="205"/>
      <c r="E397" s="310"/>
      <c r="F397" s="199"/>
      <c r="H397" s="301"/>
      <c r="I397" s="104"/>
    </row>
    <row r="398" spans="1:9" hidden="1" x14ac:dyDescent="0.25">
      <c r="A398" s="204"/>
      <c r="B398" s="200"/>
      <c r="C398" s="115"/>
      <c r="D398" s="205"/>
      <c r="E398" s="310"/>
      <c r="F398" s="199"/>
      <c r="H398" s="301"/>
      <c r="I398" s="104"/>
    </row>
    <row r="399" spans="1:9" hidden="1" x14ac:dyDescent="0.25">
      <c r="A399" s="204"/>
      <c r="B399" s="200"/>
      <c r="C399" s="115"/>
      <c r="D399" s="205"/>
      <c r="E399" s="310"/>
      <c r="F399" s="199"/>
      <c r="H399" s="301"/>
      <c r="I399" s="104"/>
    </row>
    <row r="400" spans="1:9" hidden="1" x14ac:dyDescent="0.25">
      <c r="A400" s="204"/>
      <c r="B400" s="200"/>
      <c r="C400" s="115"/>
      <c r="D400" s="205"/>
      <c r="E400" s="310"/>
      <c r="F400" s="199"/>
      <c r="H400" s="301"/>
      <c r="I400" s="104"/>
    </row>
    <row r="401" spans="1:9" hidden="1" x14ac:dyDescent="0.25">
      <c r="A401" s="204"/>
      <c r="B401" s="200"/>
      <c r="C401" s="115"/>
      <c r="D401" s="205"/>
      <c r="E401" s="310"/>
      <c r="F401" s="199"/>
      <c r="H401" s="301"/>
      <c r="I401" s="104"/>
    </row>
    <row r="402" spans="1:9" hidden="1" x14ac:dyDescent="0.25">
      <c r="A402" s="204"/>
      <c r="B402" s="200"/>
      <c r="C402" s="115"/>
      <c r="D402" s="205"/>
      <c r="E402" s="310"/>
      <c r="F402" s="199"/>
      <c r="H402" s="301"/>
      <c r="I402" s="104"/>
    </row>
    <row r="403" spans="1:9" hidden="1" x14ac:dyDescent="0.25">
      <c r="A403" s="204"/>
      <c r="B403" s="200"/>
      <c r="C403" s="115"/>
      <c r="D403" s="205"/>
      <c r="E403" s="310"/>
      <c r="F403" s="199"/>
      <c r="H403" s="301"/>
      <c r="I403" s="104"/>
    </row>
    <row r="404" spans="1:9" hidden="1" x14ac:dyDescent="0.25">
      <c r="A404" s="204"/>
      <c r="B404" s="200"/>
      <c r="C404" s="115"/>
      <c r="D404" s="205"/>
      <c r="E404" s="310"/>
      <c r="F404" s="199"/>
      <c r="H404" s="301"/>
      <c r="I404" s="104"/>
    </row>
    <row r="405" spans="1:9" hidden="1" x14ac:dyDescent="0.25">
      <c r="A405" s="204"/>
      <c r="B405" s="200"/>
      <c r="C405" s="115"/>
      <c r="D405" s="205"/>
      <c r="E405" s="310"/>
      <c r="F405" s="199"/>
      <c r="H405" s="301"/>
      <c r="I405" s="104"/>
    </row>
    <row r="406" spans="1:9" hidden="1" x14ac:dyDescent="0.25">
      <c r="A406" s="204"/>
      <c r="B406" s="200"/>
      <c r="C406" s="115"/>
      <c r="D406" s="205"/>
      <c r="E406" s="310"/>
      <c r="F406" s="199"/>
      <c r="H406" s="301"/>
      <c r="I406" s="104"/>
    </row>
    <row r="407" spans="1:9" hidden="1" x14ac:dyDescent="0.25">
      <c r="A407" s="204"/>
      <c r="B407" s="200"/>
      <c r="C407" s="115"/>
      <c r="D407" s="205"/>
      <c r="E407" s="310"/>
      <c r="F407" s="199"/>
      <c r="H407" s="301"/>
      <c r="I407" s="104"/>
    </row>
    <row r="408" spans="1:9" hidden="1" x14ac:dyDescent="0.25">
      <c r="A408" s="204"/>
      <c r="B408" s="200"/>
      <c r="C408" s="115"/>
      <c r="D408" s="205"/>
      <c r="E408" s="310"/>
      <c r="F408" s="199"/>
      <c r="H408" s="301"/>
      <c r="I408" s="104"/>
    </row>
    <row r="409" spans="1:9" hidden="1" x14ac:dyDescent="0.25">
      <c r="A409" s="204"/>
      <c r="B409" s="200"/>
      <c r="C409" s="115"/>
      <c r="D409" s="205"/>
      <c r="E409" s="310"/>
      <c r="F409" s="199"/>
      <c r="H409" s="301"/>
      <c r="I409" s="104"/>
    </row>
    <row r="410" spans="1:9" hidden="1" x14ac:dyDescent="0.25">
      <c r="A410" s="204"/>
      <c r="B410" s="200"/>
      <c r="C410" s="115"/>
      <c r="D410" s="205"/>
      <c r="E410" s="310"/>
      <c r="F410" s="199"/>
      <c r="H410" s="301"/>
      <c r="I410" s="104"/>
    </row>
    <row r="411" spans="1:9" hidden="1" x14ac:dyDescent="0.25">
      <c r="A411" s="204"/>
      <c r="B411" s="200"/>
      <c r="C411" s="115"/>
      <c r="D411" s="205"/>
      <c r="E411" s="310"/>
      <c r="F411" s="199"/>
      <c r="H411" s="301"/>
      <c r="I411" s="104"/>
    </row>
    <row r="412" spans="1:9" hidden="1" x14ac:dyDescent="0.25">
      <c r="A412" s="204"/>
      <c r="B412" s="200"/>
      <c r="C412" s="115"/>
      <c r="D412" s="205"/>
      <c r="E412" s="310"/>
      <c r="F412" s="199"/>
      <c r="H412" s="301"/>
      <c r="I412" s="104"/>
    </row>
    <row r="413" spans="1:9" hidden="1" x14ac:dyDescent="0.25">
      <c r="A413" s="204"/>
      <c r="B413" s="200"/>
      <c r="C413" s="115"/>
      <c r="D413" s="205"/>
      <c r="E413" s="310"/>
      <c r="F413" s="199"/>
      <c r="H413" s="301"/>
      <c r="I413" s="104"/>
    </row>
    <row r="414" spans="1:9" hidden="1" x14ac:dyDescent="0.25">
      <c r="A414" s="204"/>
      <c r="B414" s="200"/>
      <c r="C414" s="115"/>
      <c r="D414" s="205"/>
      <c r="E414" s="310"/>
      <c r="F414" s="199"/>
      <c r="H414" s="301"/>
      <c r="I414" s="104"/>
    </row>
    <row r="415" spans="1:9" hidden="1" x14ac:dyDescent="0.25">
      <c r="A415" s="204"/>
      <c r="B415" s="200"/>
      <c r="C415" s="115"/>
      <c r="D415" s="205"/>
      <c r="E415" s="310"/>
      <c r="F415" s="199"/>
      <c r="H415" s="301"/>
      <c r="I415" s="104"/>
    </row>
    <row r="416" spans="1:9" hidden="1" x14ac:dyDescent="0.25">
      <c r="A416" s="204"/>
      <c r="B416" s="200"/>
      <c r="C416" s="115"/>
      <c r="D416" s="205"/>
      <c r="E416" s="310"/>
      <c r="F416" s="199"/>
      <c r="H416" s="301"/>
      <c r="I416" s="104"/>
    </row>
    <row r="417" spans="1:9" hidden="1" x14ac:dyDescent="0.25">
      <c r="A417" s="204"/>
      <c r="B417" s="200"/>
      <c r="C417" s="115"/>
      <c r="D417" s="205"/>
      <c r="E417" s="310"/>
      <c r="F417" s="199"/>
      <c r="H417" s="301"/>
      <c r="I417" s="104"/>
    </row>
    <row r="418" spans="1:9" hidden="1" x14ac:dyDescent="0.25">
      <c r="A418" s="204"/>
      <c r="B418" s="200"/>
      <c r="C418" s="115"/>
      <c r="D418" s="205"/>
      <c r="E418" s="310"/>
      <c r="F418" s="199"/>
      <c r="H418" s="301"/>
      <c r="I418" s="104"/>
    </row>
    <row r="419" spans="1:9" hidden="1" x14ac:dyDescent="0.25">
      <c r="A419" s="297"/>
      <c r="B419" s="270"/>
      <c r="C419" s="115"/>
      <c r="D419" s="281"/>
      <c r="E419" s="310"/>
      <c r="F419" s="271"/>
      <c r="H419" s="301"/>
      <c r="I419" s="104"/>
    </row>
    <row r="420" spans="1:9" hidden="1" x14ac:dyDescent="0.25">
      <c r="A420" s="205"/>
      <c r="B420" s="200"/>
      <c r="C420" s="205"/>
      <c r="D420" s="281"/>
      <c r="E420" s="310"/>
      <c r="F420" s="271"/>
      <c r="H420" s="301"/>
      <c r="I420" s="104"/>
    </row>
    <row r="421" spans="1:9" hidden="1" x14ac:dyDescent="0.25">
      <c r="A421" s="205"/>
      <c r="B421" s="200"/>
      <c r="C421" s="205"/>
      <c r="D421" s="281"/>
      <c r="E421" s="310"/>
      <c r="F421" s="271"/>
      <c r="H421" s="301"/>
      <c r="I421" s="104"/>
    </row>
    <row r="422" spans="1:9" hidden="1" x14ac:dyDescent="0.25">
      <c r="A422" s="205"/>
      <c r="B422" s="200"/>
      <c r="C422" s="205"/>
      <c r="D422" s="281"/>
      <c r="E422" s="310"/>
      <c r="F422" s="271"/>
      <c r="H422" s="301"/>
      <c r="I422" s="104"/>
    </row>
    <row r="423" spans="1:9" hidden="1" x14ac:dyDescent="0.25">
      <c r="A423" s="205"/>
      <c r="B423" s="200"/>
      <c r="C423" s="205"/>
      <c r="D423" s="281"/>
      <c r="E423" s="310"/>
      <c r="F423" s="271"/>
      <c r="H423" s="301"/>
      <c r="I423" s="104"/>
    </row>
    <row r="424" spans="1:9" hidden="1" x14ac:dyDescent="0.25">
      <c r="A424" s="205"/>
      <c r="B424" s="200"/>
      <c r="C424" s="205"/>
      <c r="D424" s="281"/>
      <c r="E424" s="310"/>
      <c r="F424" s="271"/>
      <c r="H424" s="301"/>
      <c r="I424" s="104"/>
    </row>
    <row r="425" spans="1:9" hidden="1" x14ac:dyDescent="0.25">
      <c r="A425" s="205"/>
      <c r="B425" s="200"/>
      <c r="C425" s="205"/>
      <c r="D425" s="281"/>
      <c r="E425" s="310"/>
      <c r="F425" s="271"/>
      <c r="H425" s="301"/>
      <c r="I425" s="104"/>
    </row>
    <row r="426" spans="1:9" hidden="1" x14ac:dyDescent="0.25">
      <c r="A426" s="205"/>
      <c r="B426" s="200"/>
      <c r="C426" s="205"/>
      <c r="D426" s="281"/>
      <c r="E426" s="310"/>
      <c r="F426" s="271"/>
      <c r="H426" s="301"/>
      <c r="I426" s="104"/>
    </row>
    <row r="427" spans="1:9" hidden="1" x14ac:dyDescent="0.25">
      <c r="A427" s="205"/>
      <c r="B427" s="200"/>
      <c r="C427" s="205"/>
      <c r="D427" s="281"/>
      <c r="E427" s="310"/>
      <c r="F427" s="271"/>
      <c r="H427" s="301"/>
      <c r="I427" s="104"/>
    </row>
    <row r="428" spans="1:9" hidden="1" x14ac:dyDescent="0.25">
      <c r="A428" s="205"/>
      <c r="B428" s="200"/>
      <c r="C428" s="205"/>
      <c r="D428" s="281"/>
      <c r="E428" s="310"/>
      <c r="F428" s="271"/>
      <c r="H428" s="301"/>
      <c r="I428" s="104"/>
    </row>
    <row r="429" spans="1:9" hidden="1" x14ac:dyDescent="0.25">
      <c r="A429" s="205"/>
      <c r="B429" s="200"/>
      <c r="C429" s="205"/>
      <c r="D429" s="281"/>
      <c r="E429" s="310"/>
      <c r="F429" s="271"/>
      <c r="H429" s="301"/>
      <c r="I429" s="104"/>
    </row>
    <row r="430" spans="1:9" hidden="1" x14ac:dyDescent="0.25">
      <c r="A430" s="205"/>
      <c r="B430" s="200"/>
      <c r="C430" s="205"/>
      <c r="D430" s="281"/>
      <c r="E430" s="310"/>
      <c r="F430" s="271"/>
      <c r="H430" s="301"/>
      <c r="I430" s="104"/>
    </row>
    <row r="431" spans="1:9" hidden="1" x14ac:dyDescent="0.25">
      <c r="A431" s="205"/>
      <c r="B431" s="200"/>
      <c r="C431" s="205"/>
      <c r="D431" s="281"/>
      <c r="E431" s="310"/>
      <c r="F431" s="271"/>
      <c r="H431" s="301"/>
      <c r="I431" s="104"/>
    </row>
    <row r="432" spans="1:9" hidden="1" x14ac:dyDescent="0.25">
      <c r="A432" s="205"/>
      <c r="B432" s="200"/>
      <c r="C432" s="83"/>
      <c r="D432" s="281"/>
      <c r="E432" s="310"/>
      <c r="F432" s="271"/>
    </row>
    <row r="433" spans="1:6" hidden="1" x14ac:dyDescent="0.25">
      <c r="A433" s="205"/>
      <c r="B433" s="200"/>
      <c r="C433" s="83"/>
      <c r="D433" s="281"/>
      <c r="E433" s="310"/>
      <c r="F433" s="271"/>
    </row>
    <row r="434" spans="1:6" hidden="1" x14ac:dyDescent="0.25">
      <c r="A434" s="205"/>
      <c r="B434" s="200"/>
      <c r="C434" s="83"/>
      <c r="D434" s="281"/>
      <c r="E434" s="310"/>
      <c r="F434" s="271"/>
    </row>
    <row r="435" spans="1:6" hidden="1" x14ac:dyDescent="0.25">
      <c r="A435" s="205"/>
      <c r="B435" s="200"/>
      <c r="C435" s="83"/>
      <c r="D435" s="281"/>
      <c r="E435" s="310"/>
      <c r="F435" s="271"/>
    </row>
    <row r="436" spans="1:6" hidden="1" x14ac:dyDescent="0.25">
      <c r="A436" s="205"/>
      <c r="B436" s="200"/>
      <c r="C436" s="83"/>
      <c r="D436" s="281"/>
      <c r="E436" s="310"/>
      <c r="F436" s="271"/>
    </row>
    <row r="437" spans="1:6" hidden="1" x14ac:dyDescent="0.25">
      <c r="A437" s="281"/>
      <c r="B437" s="200"/>
      <c r="C437" s="83"/>
      <c r="D437" s="205"/>
      <c r="E437" s="205"/>
      <c r="F437" s="199"/>
    </row>
    <row r="438" spans="1:6" x14ac:dyDescent="0.25">
      <c r="A438" s="298"/>
      <c r="E438" s="83" t="s">
        <v>199</v>
      </c>
      <c r="F438" s="441">
        <f>SUM(F187:F437)</f>
        <v>375439.99999999994</v>
      </c>
    </row>
    <row r="439" spans="1:6" x14ac:dyDescent="0.25">
      <c r="A439" s="115"/>
    </row>
    <row r="440" spans="1:6" x14ac:dyDescent="0.25">
      <c r="A440" s="115"/>
    </row>
    <row r="441" spans="1:6" x14ac:dyDescent="0.25">
      <c r="A441" s="115"/>
    </row>
    <row r="442" spans="1:6" x14ac:dyDescent="0.25">
      <c r="A442" s="115"/>
    </row>
    <row r="443" spans="1:6" x14ac:dyDescent="0.25">
      <c r="A443" s="115"/>
    </row>
  </sheetData>
  <mergeCells count="143">
    <mergeCell ref="A130:F130"/>
    <mergeCell ref="A143:A144"/>
    <mergeCell ref="B143:B144"/>
    <mergeCell ref="D143:D144"/>
    <mergeCell ref="E143:E144"/>
    <mergeCell ref="A72:B72"/>
    <mergeCell ref="A65:B65"/>
    <mergeCell ref="A66:B66"/>
    <mergeCell ref="A67:B67"/>
    <mergeCell ref="A68:B68"/>
    <mergeCell ref="A69:B69"/>
    <mergeCell ref="A70:B70"/>
    <mergeCell ref="A71:B71"/>
    <mergeCell ref="A73:B73"/>
    <mergeCell ref="A102:F102"/>
    <mergeCell ref="A109:E109"/>
    <mergeCell ref="A126:B126"/>
    <mergeCell ref="A127:B127"/>
    <mergeCell ref="A128:B128"/>
    <mergeCell ref="F111:F112"/>
    <mergeCell ref="A120:E120"/>
    <mergeCell ref="A121:F121"/>
    <mergeCell ref="A181:E181"/>
    <mergeCell ref="A182:F182"/>
    <mergeCell ref="A184:A185"/>
    <mergeCell ref="B184:B185"/>
    <mergeCell ref="D184:D185"/>
    <mergeCell ref="E184:E185"/>
    <mergeCell ref="F184:F185"/>
    <mergeCell ref="A148:F148"/>
    <mergeCell ref="A149:F149"/>
    <mergeCell ref="A150:F150"/>
    <mergeCell ref="A152:A153"/>
    <mergeCell ref="B152:B153"/>
    <mergeCell ref="D152:D153"/>
    <mergeCell ref="E152:E153"/>
    <mergeCell ref="F152:F153"/>
    <mergeCell ref="G143:G144"/>
    <mergeCell ref="A132:A133"/>
    <mergeCell ref="B132:B133"/>
    <mergeCell ref="D132:D133"/>
    <mergeCell ref="E132:E133"/>
    <mergeCell ref="F132:F133"/>
    <mergeCell ref="G132:G133"/>
    <mergeCell ref="A140:F140"/>
    <mergeCell ref="A141:F141"/>
    <mergeCell ref="F143:F144"/>
    <mergeCell ref="A129:B129"/>
    <mergeCell ref="E52:E53"/>
    <mergeCell ref="A52:B53"/>
    <mergeCell ref="I22:I24"/>
    <mergeCell ref="G25:G26"/>
    <mergeCell ref="I25:I26"/>
    <mergeCell ref="A49:F49"/>
    <mergeCell ref="A25:A26"/>
    <mergeCell ref="B25:B26"/>
    <mergeCell ref="D25:D26"/>
    <mergeCell ref="E25:E26"/>
    <mergeCell ref="F25:F26"/>
    <mergeCell ref="G22:G24"/>
    <mergeCell ref="D22:D24"/>
    <mergeCell ref="E22:F22"/>
    <mergeCell ref="A22:A24"/>
    <mergeCell ref="B22:B24"/>
    <mergeCell ref="A40:H40"/>
    <mergeCell ref="A41:A43"/>
    <mergeCell ref="B41:C43"/>
    <mergeCell ref="B46:C46"/>
    <mergeCell ref="A76:F76"/>
    <mergeCell ref="D52:D53"/>
    <mergeCell ref="D42:D43"/>
    <mergeCell ref="A31:H31"/>
    <mergeCell ref="E42:E43"/>
    <mergeCell ref="F42:F43"/>
    <mergeCell ref="B45:C45"/>
    <mergeCell ref="G52:G53"/>
    <mergeCell ref="A54:B54"/>
    <mergeCell ref="A64:B64"/>
    <mergeCell ref="B44:C44"/>
    <mergeCell ref="A21:B21"/>
    <mergeCell ref="B3:H3"/>
    <mergeCell ref="A4:E4"/>
    <mergeCell ref="A5:E5"/>
    <mergeCell ref="A6:E6"/>
    <mergeCell ref="A7:E7"/>
    <mergeCell ref="A18:F18"/>
    <mergeCell ref="A20:F20"/>
    <mergeCell ref="G62:G63"/>
    <mergeCell ref="A58:B58"/>
    <mergeCell ref="A60:F60"/>
    <mergeCell ref="A62:B63"/>
    <mergeCell ref="D62:D63"/>
    <mergeCell ref="E62:E63"/>
    <mergeCell ref="F62:F63"/>
    <mergeCell ref="D41:E41"/>
    <mergeCell ref="F52:F53"/>
    <mergeCell ref="D11:E11"/>
    <mergeCell ref="I78:I80"/>
    <mergeCell ref="B81:B82"/>
    <mergeCell ref="D81:D82"/>
    <mergeCell ref="E81:E82"/>
    <mergeCell ref="F81:F82"/>
    <mergeCell ref="G81:G82"/>
    <mergeCell ref="I81:I82"/>
    <mergeCell ref="A1:H1"/>
    <mergeCell ref="A8:E8"/>
    <mergeCell ref="D9:E9"/>
    <mergeCell ref="D10:E10"/>
    <mergeCell ref="D13:E13"/>
    <mergeCell ref="D16:E16"/>
    <mergeCell ref="B38:C38"/>
    <mergeCell ref="G33:G34"/>
    <mergeCell ref="B35:C35"/>
    <mergeCell ref="B37:C37"/>
    <mergeCell ref="A32:A34"/>
    <mergeCell ref="B32:C34"/>
    <mergeCell ref="D32:H32"/>
    <mergeCell ref="D33:D34"/>
    <mergeCell ref="E33:E34"/>
    <mergeCell ref="F33:F34"/>
    <mergeCell ref="H33:H34"/>
    <mergeCell ref="A125:B125"/>
    <mergeCell ref="A92:H92"/>
    <mergeCell ref="A81:A82"/>
    <mergeCell ref="A78:A80"/>
    <mergeCell ref="A108:F108"/>
    <mergeCell ref="B78:B80"/>
    <mergeCell ref="D78:D80"/>
    <mergeCell ref="E78:F78"/>
    <mergeCell ref="G78:G80"/>
    <mergeCell ref="E111:E112"/>
    <mergeCell ref="A93:A95"/>
    <mergeCell ref="B93:C95"/>
    <mergeCell ref="D93:F93"/>
    <mergeCell ref="D94:D95"/>
    <mergeCell ref="E94:E95"/>
    <mergeCell ref="F94:F95"/>
    <mergeCell ref="B96:C96"/>
    <mergeCell ref="A89:F89"/>
    <mergeCell ref="A124:B124"/>
    <mergeCell ref="A111:A112"/>
    <mergeCell ref="B111:B112"/>
    <mergeCell ref="D111:D112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9" max="9" man="1"/>
    <brk id="129" max="9" man="1"/>
    <brk id="18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226"/>
  <sheetViews>
    <sheetView workbookViewId="0">
      <selection activeCell="N2" sqref="N2:N69"/>
    </sheetView>
  </sheetViews>
  <sheetFormatPr defaultRowHeight="15" x14ac:dyDescent="0.25"/>
  <cols>
    <col min="8" max="8" width="10.42578125" customWidth="1"/>
  </cols>
  <sheetData>
    <row r="1" spans="1:14" ht="15" customHeight="1" x14ac:dyDescent="0.25">
      <c r="A1" s="205" t="s">
        <v>175</v>
      </c>
      <c r="B1" s="563" t="s">
        <v>108</v>
      </c>
      <c r="C1" s="563"/>
      <c r="D1" s="563"/>
      <c r="E1" s="563"/>
      <c r="F1" s="563"/>
      <c r="G1" s="205" t="s">
        <v>176</v>
      </c>
      <c r="H1" s="204" t="s">
        <v>177</v>
      </c>
      <c r="I1" s="563" t="s">
        <v>178</v>
      </c>
      <c r="J1" s="563"/>
      <c r="K1" s="563"/>
    </row>
    <row r="2" spans="1:14" ht="15" customHeight="1" x14ac:dyDescent="0.25">
      <c r="A2" s="205">
        <v>1</v>
      </c>
      <c r="B2" s="550">
        <v>2</v>
      </c>
      <c r="C2" s="626"/>
      <c r="D2" s="626"/>
      <c r="E2" s="626"/>
      <c r="F2" s="551"/>
      <c r="G2" s="205">
        <v>3</v>
      </c>
      <c r="H2" s="205">
        <v>4</v>
      </c>
      <c r="I2" s="550">
        <v>5</v>
      </c>
      <c r="J2" s="626"/>
      <c r="K2" s="551"/>
      <c r="N2" s="146">
        <v>1</v>
      </c>
    </row>
    <row r="3" spans="1:14" ht="15" customHeight="1" x14ac:dyDescent="0.25">
      <c r="A3" s="205">
        <v>1</v>
      </c>
      <c r="B3" s="348" t="s">
        <v>221</v>
      </c>
      <c r="C3" s="348" t="s">
        <v>221</v>
      </c>
      <c r="D3" s="348" t="s">
        <v>221</v>
      </c>
      <c r="E3" s="348" t="s">
        <v>221</v>
      </c>
      <c r="F3" s="348" t="s">
        <v>221</v>
      </c>
      <c r="G3" s="350">
        <v>7</v>
      </c>
      <c r="H3" s="352">
        <v>7500</v>
      </c>
      <c r="I3" s="267"/>
      <c r="J3" s="268"/>
      <c r="K3" s="269">
        <f>G3*H3</f>
        <v>52500</v>
      </c>
      <c r="N3" s="449">
        <v>1</v>
      </c>
    </row>
    <row r="4" spans="1:14" ht="15" customHeight="1" x14ac:dyDescent="0.25">
      <c r="A4" s="205">
        <v>2</v>
      </c>
      <c r="B4" s="348" t="s">
        <v>222</v>
      </c>
      <c r="C4" s="348" t="s">
        <v>222</v>
      </c>
      <c r="D4" s="348" t="s">
        <v>222</v>
      </c>
      <c r="E4" s="348" t="s">
        <v>222</v>
      </c>
      <c r="F4" s="348" t="s">
        <v>222</v>
      </c>
      <c r="G4" s="350">
        <v>6</v>
      </c>
      <c r="H4" s="352">
        <v>1500</v>
      </c>
      <c r="I4" s="267"/>
      <c r="J4" s="268"/>
      <c r="K4" s="269">
        <f>G4*H4</f>
        <v>9000</v>
      </c>
      <c r="N4" s="450">
        <v>50</v>
      </c>
    </row>
    <row r="5" spans="1:14" ht="15" customHeight="1" x14ac:dyDescent="0.25">
      <c r="A5" s="205">
        <v>3</v>
      </c>
      <c r="B5" s="348" t="s">
        <v>223</v>
      </c>
      <c r="C5" s="348" t="s">
        <v>223</v>
      </c>
      <c r="D5" s="348" t="s">
        <v>223</v>
      </c>
      <c r="E5" s="348" t="s">
        <v>223</v>
      </c>
      <c r="F5" s="348" t="s">
        <v>223</v>
      </c>
      <c r="G5" s="350">
        <v>6</v>
      </c>
      <c r="H5" s="352">
        <v>4500</v>
      </c>
      <c r="I5" s="267"/>
      <c r="J5" s="268"/>
      <c r="K5" s="269">
        <f>G5*H5</f>
        <v>27000</v>
      </c>
      <c r="N5" s="450">
        <v>20</v>
      </c>
    </row>
    <row r="6" spans="1:14" ht="15" customHeight="1" x14ac:dyDescent="0.25">
      <c r="A6" s="205">
        <v>4</v>
      </c>
      <c r="B6" s="348" t="s">
        <v>224</v>
      </c>
      <c r="C6" s="348" t="s">
        <v>224</v>
      </c>
      <c r="D6" s="348" t="s">
        <v>224</v>
      </c>
      <c r="E6" s="348" t="s">
        <v>224</v>
      </c>
      <c r="F6" s="348" t="s">
        <v>224</v>
      </c>
      <c r="G6" s="350">
        <v>2</v>
      </c>
      <c r="H6" s="352">
        <v>13000</v>
      </c>
      <c r="I6" s="630">
        <f t="shared" ref="I6:I15" si="0">G6*H6</f>
        <v>26000</v>
      </c>
      <c r="J6" s="631"/>
      <c r="K6" s="632"/>
      <c r="N6" s="450">
        <v>200</v>
      </c>
    </row>
    <row r="7" spans="1:14" ht="15" customHeight="1" x14ac:dyDescent="0.25">
      <c r="A7" s="205">
        <v>5</v>
      </c>
      <c r="B7" s="349" t="s">
        <v>225</v>
      </c>
      <c r="C7" s="349" t="s">
        <v>225</v>
      </c>
      <c r="D7" s="349" t="s">
        <v>225</v>
      </c>
      <c r="E7" s="349" t="s">
        <v>225</v>
      </c>
      <c r="F7" s="349" t="s">
        <v>225</v>
      </c>
      <c r="G7" s="351">
        <v>5</v>
      </c>
      <c r="H7" s="353">
        <v>1000</v>
      </c>
      <c r="I7" s="630">
        <f t="shared" si="0"/>
        <v>5000</v>
      </c>
      <c r="J7" s="631"/>
      <c r="K7" s="632"/>
      <c r="N7" s="450">
        <v>72</v>
      </c>
    </row>
    <row r="8" spans="1:14" ht="15" customHeight="1" x14ac:dyDescent="0.25">
      <c r="A8" s="205">
        <v>6</v>
      </c>
      <c r="B8" s="349" t="s">
        <v>226</v>
      </c>
      <c r="C8" s="349" t="s">
        <v>226</v>
      </c>
      <c r="D8" s="349" t="s">
        <v>226</v>
      </c>
      <c r="E8" s="349" t="s">
        <v>226</v>
      </c>
      <c r="F8" s="349" t="s">
        <v>226</v>
      </c>
      <c r="G8" s="351">
        <v>2</v>
      </c>
      <c r="H8" s="353">
        <v>2100</v>
      </c>
      <c r="I8" s="630">
        <f t="shared" si="0"/>
        <v>4200</v>
      </c>
      <c r="J8" s="631"/>
      <c r="K8" s="632"/>
      <c r="N8" s="450">
        <v>20</v>
      </c>
    </row>
    <row r="9" spans="1:14" ht="33" x14ac:dyDescent="0.25">
      <c r="A9" s="205">
        <v>7</v>
      </c>
      <c r="B9" s="348" t="s">
        <v>227</v>
      </c>
      <c r="C9" s="348" t="s">
        <v>227</v>
      </c>
      <c r="D9" s="348" t="s">
        <v>227</v>
      </c>
      <c r="E9" s="348" t="s">
        <v>227</v>
      </c>
      <c r="F9" s="348" t="s">
        <v>227</v>
      </c>
      <c r="G9" s="350">
        <v>4</v>
      </c>
      <c r="H9" s="352">
        <v>500</v>
      </c>
      <c r="I9" s="630">
        <f t="shared" si="0"/>
        <v>2000</v>
      </c>
      <c r="J9" s="631"/>
      <c r="K9" s="632"/>
      <c r="N9" s="450">
        <v>12</v>
      </c>
    </row>
    <row r="10" spans="1:14" ht="15" customHeight="1" x14ac:dyDescent="0.25">
      <c r="A10" s="205">
        <v>8</v>
      </c>
      <c r="B10" s="348" t="s">
        <v>228</v>
      </c>
      <c r="C10" s="348" t="s">
        <v>228</v>
      </c>
      <c r="D10" s="348" t="s">
        <v>228</v>
      </c>
      <c r="E10" s="348" t="s">
        <v>228</v>
      </c>
      <c r="F10" s="348" t="s">
        <v>228</v>
      </c>
      <c r="G10" s="350">
        <v>20</v>
      </c>
      <c r="H10" s="352">
        <v>100</v>
      </c>
      <c r="I10" s="630">
        <f t="shared" si="0"/>
        <v>2000</v>
      </c>
      <c r="J10" s="631"/>
      <c r="K10" s="632"/>
      <c r="N10" s="450">
        <v>3</v>
      </c>
    </row>
    <row r="11" spans="1:14" ht="15" customHeight="1" x14ac:dyDescent="0.25">
      <c r="A11" s="205">
        <v>9</v>
      </c>
      <c r="B11" s="348" t="s">
        <v>196</v>
      </c>
      <c r="C11" s="348" t="s">
        <v>196</v>
      </c>
      <c r="D11" s="348" t="s">
        <v>196</v>
      </c>
      <c r="E11" s="348" t="s">
        <v>196</v>
      </c>
      <c r="F11" s="348" t="s">
        <v>196</v>
      </c>
      <c r="G11" s="350">
        <v>15</v>
      </c>
      <c r="H11" s="352">
        <v>250</v>
      </c>
      <c r="I11" s="630">
        <f t="shared" si="0"/>
        <v>3750</v>
      </c>
      <c r="J11" s="631"/>
      <c r="K11" s="632"/>
      <c r="N11" s="450">
        <v>2</v>
      </c>
    </row>
    <row r="12" spans="1:14" ht="15" customHeight="1" x14ac:dyDescent="0.25">
      <c r="A12" s="205">
        <v>10</v>
      </c>
      <c r="B12" s="348" t="s">
        <v>195</v>
      </c>
      <c r="C12" s="348" t="s">
        <v>195</v>
      </c>
      <c r="D12" s="348" t="s">
        <v>195</v>
      </c>
      <c r="E12" s="348" t="s">
        <v>195</v>
      </c>
      <c r="F12" s="348" t="s">
        <v>195</v>
      </c>
      <c r="G12" s="350">
        <v>100</v>
      </c>
      <c r="H12" s="352">
        <v>25</v>
      </c>
      <c r="I12" s="630">
        <f t="shared" si="0"/>
        <v>2500</v>
      </c>
      <c r="J12" s="631"/>
      <c r="K12" s="632"/>
      <c r="N12" s="450">
        <v>30</v>
      </c>
    </row>
    <row r="13" spans="1:14" ht="15" customHeight="1" x14ac:dyDescent="0.25">
      <c r="A13" s="205">
        <v>11</v>
      </c>
      <c r="B13" s="348" t="s">
        <v>229</v>
      </c>
      <c r="C13" s="348" t="s">
        <v>229</v>
      </c>
      <c r="D13" s="348" t="s">
        <v>229</v>
      </c>
      <c r="E13" s="348" t="s">
        <v>229</v>
      </c>
      <c r="F13" s="348" t="s">
        <v>229</v>
      </c>
      <c r="G13" s="350">
        <v>30</v>
      </c>
      <c r="H13" s="352">
        <v>40</v>
      </c>
      <c r="I13" s="630">
        <f t="shared" si="0"/>
        <v>1200</v>
      </c>
      <c r="J13" s="631"/>
      <c r="K13" s="632"/>
      <c r="N13" s="450">
        <v>15</v>
      </c>
    </row>
    <row r="14" spans="1:14" ht="15" customHeight="1" x14ac:dyDescent="0.25">
      <c r="A14" s="205">
        <v>12</v>
      </c>
      <c r="B14" s="348" t="s">
        <v>230</v>
      </c>
      <c r="C14" s="348" t="s">
        <v>230</v>
      </c>
      <c r="D14" s="348" t="s">
        <v>230</v>
      </c>
      <c r="E14" s="348" t="s">
        <v>230</v>
      </c>
      <c r="F14" s="348" t="s">
        <v>230</v>
      </c>
      <c r="G14" s="350">
        <v>40</v>
      </c>
      <c r="H14" s="352">
        <v>1500</v>
      </c>
      <c r="I14" s="630">
        <f t="shared" si="0"/>
        <v>60000</v>
      </c>
      <c r="J14" s="631"/>
      <c r="K14" s="632"/>
      <c r="N14" s="450">
        <v>48</v>
      </c>
    </row>
    <row r="15" spans="1:14" ht="15" customHeight="1" x14ac:dyDescent="0.25">
      <c r="A15" s="205">
        <v>13</v>
      </c>
      <c r="B15" s="349" t="s">
        <v>231</v>
      </c>
      <c r="C15" s="349" t="s">
        <v>231</v>
      </c>
      <c r="D15" s="349" t="s">
        <v>231</v>
      </c>
      <c r="E15" s="349" t="s">
        <v>231</v>
      </c>
      <c r="F15" s="349" t="s">
        <v>231</v>
      </c>
      <c r="G15" s="350">
        <v>10</v>
      </c>
      <c r="H15" s="352">
        <v>1200</v>
      </c>
      <c r="I15" s="630">
        <f t="shared" si="0"/>
        <v>12000</v>
      </c>
      <c r="J15" s="631"/>
      <c r="K15" s="632"/>
      <c r="N15" s="450">
        <v>5</v>
      </c>
    </row>
    <row r="16" spans="1:14" ht="66" x14ac:dyDescent="0.25">
      <c r="A16" s="205">
        <v>14</v>
      </c>
      <c r="B16" s="349" t="s">
        <v>232</v>
      </c>
      <c r="C16" s="349" t="s">
        <v>232</v>
      </c>
      <c r="D16" s="349" t="s">
        <v>232</v>
      </c>
      <c r="E16" s="349" t="s">
        <v>232</v>
      </c>
      <c r="F16" s="349" t="s">
        <v>232</v>
      </c>
      <c r="G16" s="350">
        <v>5</v>
      </c>
      <c r="H16" s="352">
        <v>1200</v>
      </c>
      <c r="I16" s="220"/>
      <c r="J16" s="221"/>
      <c r="K16" s="265">
        <f>G16*H16</f>
        <v>6000</v>
      </c>
      <c r="N16" s="450">
        <v>1</v>
      </c>
    </row>
    <row r="17" spans="1:14" ht="15" customHeight="1" x14ac:dyDescent="0.25">
      <c r="A17" s="205">
        <v>15</v>
      </c>
      <c r="B17" s="349" t="s">
        <v>233</v>
      </c>
      <c r="C17" s="349" t="s">
        <v>233</v>
      </c>
      <c r="D17" s="349" t="s">
        <v>233</v>
      </c>
      <c r="E17" s="349" t="s">
        <v>233</v>
      </c>
      <c r="F17" s="349" t="s">
        <v>233</v>
      </c>
      <c r="G17" s="350">
        <v>5</v>
      </c>
      <c r="H17" s="352">
        <v>1200</v>
      </c>
      <c r="I17" s="220"/>
      <c r="J17" s="221"/>
      <c r="K17" s="265">
        <f t="shared" ref="K17:K40" si="1">G17*H17</f>
        <v>6000</v>
      </c>
      <c r="N17" s="450">
        <v>3</v>
      </c>
    </row>
    <row r="18" spans="1:14" ht="15" customHeight="1" x14ac:dyDescent="0.25">
      <c r="A18" s="205">
        <v>16</v>
      </c>
      <c r="B18" s="349" t="s">
        <v>234</v>
      </c>
      <c r="C18" s="349" t="s">
        <v>234</v>
      </c>
      <c r="D18" s="349" t="s">
        <v>234</v>
      </c>
      <c r="E18" s="349" t="s">
        <v>234</v>
      </c>
      <c r="F18" s="349" t="s">
        <v>234</v>
      </c>
      <c r="G18" s="350">
        <v>20</v>
      </c>
      <c r="H18" s="352">
        <v>400</v>
      </c>
      <c r="I18" s="220"/>
      <c r="J18" s="221"/>
      <c r="K18" s="265">
        <f t="shared" si="1"/>
        <v>8000</v>
      </c>
      <c r="N18" s="450">
        <v>1</v>
      </c>
    </row>
    <row r="19" spans="1:14" ht="15" customHeight="1" x14ac:dyDescent="0.25">
      <c r="A19" s="205">
        <v>17</v>
      </c>
      <c r="B19" s="349" t="s">
        <v>235</v>
      </c>
      <c r="C19" s="349" t="s">
        <v>235</v>
      </c>
      <c r="D19" s="349" t="s">
        <v>235</v>
      </c>
      <c r="E19" s="349" t="s">
        <v>235</v>
      </c>
      <c r="F19" s="349" t="s">
        <v>235</v>
      </c>
      <c r="G19" s="350">
        <v>20</v>
      </c>
      <c r="H19" s="352">
        <v>300</v>
      </c>
      <c r="I19" s="220"/>
      <c r="J19" s="221"/>
      <c r="K19" s="265">
        <f t="shared" si="1"/>
        <v>6000</v>
      </c>
      <c r="N19" s="450">
        <v>32</v>
      </c>
    </row>
    <row r="20" spans="1:14" ht="15" customHeight="1" x14ac:dyDescent="0.25">
      <c r="A20" s="205">
        <v>18</v>
      </c>
      <c r="B20" s="349" t="s">
        <v>193</v>
      </c>
      <c r="C20" s="349" t="s">
        <v>193</v>
      </c>
      <c r="D20" s="349" t="s">
        <v>193</v>
      </c>
      <c r="E20" s="349" t="s">
        <v>193</v>
      </c>
      <c r="F20" s="349" t="s">
        <v>193</v>
      </c>
      <c r="G20" s="350">
        <v>15</v>
      </c>
      <c r="H20" s="352">
        <v>900</v>
      </c>
      <c r="I20" s="220"/>
      <c r="J20" s="221"/>
      <c r="K20" s="265">
        <f t="shared" si="1"/>
        <v>13500</v>
      </c>
      <c r="N20" s="450">
        <v>10</v>
      </c>
    </row>
    <row r="21" spans="1:14" ht="15" customHeight="1" x14ac:dyDescent="0.25">
      <c r="A21" s="205">
        <v>19</v>
      </c>
      <c r="B21" s="349" t="s">
        <v>236</v>
      </c>
      <c r="C21" s="349" t="s">
        <v>236</v>
      </c>
      <c r="D21" s="349" t="s">
        <v>236</v>
      </c>
      <c r="E21" s="349" t="s">
        <v>236</v>
      </c>
      <c r="F21" s="349" t="s">
        <v>236</v>
      </c>
      <c r="G21" s="350">
        <v>5</v>
      </c>
      <c r="H21" s="352">
        <v>3500</v>
      </c>
      <c r="I21" s="220"/>
      <c r="J21" s="221"/>
      <c r="K21" s="265">
        <f t="shared" si="1"/>
        <v>17500</v>
      </c>
      <c r="N21" s="450">
        <v>12</v>
      </c>
    </row>
    <row r="22" spans="1:14" ht="15" customHeight="1" x14ac:dyDescent="0.25">
      <c r="A22" s="205">
        <v>20</v>
      </c>
      <c r="B22" s="349" t="s">
        <v>237</v>
      </c>
      <c r="C22" s="349" t="s">
        <v>237</v>
      </c>
      <c r="D22" s="349" t="s">
        <v>237</v>
      </c>
      <c r="E22" s="349" t="s">
        <v>237</v>
      </c>
      <c r="F22" s="349" t="s">
        <v>237</v>
      </c>
      <c r="G22" s="350">
        <v>10</v>
      </c>
      <c r="H22" s="352">
        <v>811</v>
      </c>
      <c r="I22" s="220"/>
      <c r="J22" s="221"/>
      <c r="K22" s="265">
        <f t="shared" si="1"/>
        <v>8110</v>
      </c>
      <c r="N22" s="450">
        <v>10</v>
      </c>
    </row>
    <row r="23" spans="1:14" ht="15" customHeight="1" x14ac:dyDescent="0.25">
      <c r="A23" s="205">
        <v>21</v>
      </c>
      <c r="B23" s="349" t="s">
        <v>238</v>
      </c>
      <c r="C23" s="349" t="s">
        <v>238</v>
      </c>
      <c r="D23" s="349" t="s">
        <v>238</v>
      </c>
      <c r="E23" s="349" t="s">
        <v>238</v>
      </c>
      <c r="F23" s="349" t="s">
        <v>238</v>
      </c>
      <c r="G23" s="350">
        <v>10</v>
      </c>
      <c r="H23" s="352">
        <v>100</v>
      </c>
      <c r="I23" s="220"/>
      <c r="J23" s="221"/>
      <c r="K23" s="265">
        <f t="shared" si="1"/>
        <v>1000</v>
      </c>
      <c r="N23" s="450">
        <v>10</v>
      </c>
    </row>
    <row r="24" spans="1:14" ht="15" customHeight="1" x14ac:dyDescent="0.25">
      <c r="A24" s="205">
        <v>22</v>
      </c>
      <c r="B24" s="349" t="s">
        <v>239</v>
      </c>
      <c r="C24" s="349" t="s">
        <v>239</v>
      </c>
      <c r="D24" s="349" t="s">
        <v>239</v>
      </c>
      <c r="E24" s="349" t="s">
        <v>239</v>
      </c>
      <c r="F24" s="349" t="s">
        <v>239</v>
      </c>
      <c r="G24" s="350">
        <v>5</v>
      </c>
      <c r="H24" s="352">
        <v>301</v>
      </c>
      <c r="I24" s="220"/>
      <c r="J24" s="221"/>
      <c r="K24" s="265">
        <f t="shared" si="1"/>
        <v>1505</v>
      </c>
      <c r="N24" s="450">
        <v>5</v>
      </c>
    </row>
    <row r="25" spans="1:14" ht="15" customHeight="1" x14ac:dyDescent="0.25">
      <c r="A25" s="205">
        <v>23</v>
      </c>
      <c r="B25" s="349" t="s">
        <v>240</v>
      </c>
      <c r="C25" s="349" t="s">
        <v>240</v>
      </c>
      <c r="D25" s="349" t="s">
        <v>240</v>
      </c>
      <c r="E25" s="349" t="s">
        <v>240</v>
      </c>
      <c r="F25" s="349" t="s">
        <v>240</v>
      </c>
      <c r="G25" s="350">
        <v>30</v>
      </c>
      <c r="H25" s="352">
        <v>250</v>
      </c>
      <c r="I25" s="220"/>
      <c r="J25" s="221"/>
      <c r="K25" s="265">
        <f t="shared" si="1"/>
        <v>7500</v>
      </c>
      <c r="N25" s="450">
        <v>5</v>
      </c>
    </row>
    <row r="26" spans="1:14" ht="15" customHeight="1" x14ac:dyDescent="0.25">
      <c r="A26" s="205">
        <v>24</v>
      </c>
      <c r="B26" s="349" t="s">
        <v>241</v>
      </c>
      <c r="C26" s="349" t="s">
        <v>241</v>
      </c>
      <c r="D26" s="349" t="s">
        <v>241</v>
      </c>
      <c r="E26" s="349" t="s">
        <v>241</v>
      </c>
      <c r="F26" s="349" t="s">
        <v>241</v>
      </c>
      <c r="G26" s="350">
        <v>5</v>
      </c>
      <c r="H26" s="352">
        <v>401</v>
      </c>
      <c r="I26" s="220"/>
      <c r="J26" s="221"/>
      <c r="K26" s="265">
        <f t="shared" si="1"/>
        <v>2005</v>
      </c>
      <c r="N26" s="450">
        <v>1</v>
      </c>
    </row>
    <row r="27" spans="1:14" ht="15" customHeight="1" x14ac:dyDescent="0.25">
      <c r="A27" s="205">
        <v>25</v>
      </c>
      <c r="B27" s="349" t="s">
        <v>242</v>
      </c>
      <c r="C27" s="349" t="s">
        <v>242</v>
      </c>
      <c r="D27" s="349" t="s">
        <v>242</v>
      </c>
      <c r="E27" s="349" t="s">
        <v>242</v>
      </c>
      <c r="F27" s="349" t="s">
        <v>242</v>
      </c>
      <c r="G27" s="350">
        <v>20</v>
      </c>
      <c r="H27" s="352">
        <v>50</v>
      </c>
      <c r="I27" s="220"/>
      <c r="J27" s="221"/>
      <c r="K27" s="265">
        <f t="shared" si="1"/>
        <v>1000</v>
      </c>
      <c r="N27" s="450">
        <v>20</v>
      </c>
    </row>
    <row r="28" spans="1:14" ht="15" customHeight="1" x14ac:dyDescent="0.25">
      <c r="A28" s="205">
        <v>26</v>
      </c>
      <c r="B28" s="349" t="s">
        <v>243</v>
      </c>
      <c r="C28" s="349" t="s">
        <v>243</v>
      </c>
      <c r="D28" s="349" t="s">
        <v>243</v>
      </c>
      <c r="E28" s="349" t="s">
        <v>243</v>
      </c>
      <c r="F28" s="349" t="s">
        <v>243</v>
      </c>
      <c r="G28" s="350">
        <v>40</v>
      </c>
      <c r="H28" s="352">
        <v>30</v>
      </c>
      <c r="I28" s="220"/>
      <c r="J28" s="221"/>
      <c r="K28" s="265">
        <f t="shared" si="1"/>
        <v>1200</v>
      </c>
      <c r="N28" s="450">
        <v>3</v>
      </c>
    </row>
    <row r="29" spans="1:14" ht="15" customHeight="1" x14ac:dyDescent="0.25">
      <c r="A29" s="205">
        <v>27</v>
      </c>
      <c r="B29" s="349" t="s">
        <v>244</v>
      </c>
      <c r="C29" s="349" t="s">
        <v>244</v>
      </c>
      <c r="D29" s="349" t="s">
        <v>244</v>
      </c>
      <c r="E29" s="349" t="s">
        <v>244</v>
      </c>
      <c r="F29" s="349" t="s">
        <v>244</v>
      </c>
      <c r="G29" s="350">
        <v>10</v>
      </c>
      <c r="H29" s="352">
        <v>300</v>
      </c>
      <c r="I29" s="220"/>
      <c r="J29" s="221"/>
      <c r="K29" s="265">
        <f t="shared" si="1"/>
        <v>3000</v>
      </c>
      <c r="N29" s="450">
        <v>5</v>
      </c>
    </row>
    <row r="30" spans="1:14" ht="15" customHeight="1" x14ac:dyDescent="0.25">
      <c r="A30" s="205">
        <v>28</v>
      </c>
      <c r="B30" s="349" t="s">
        <v>245</v>
      </c>
      <c r="C30" s="349" t="s">
        <v>245</v>
      </c>
      <c r="D30" s="349" t="s">
        <v>245</v>
      </c>
      <c r="E30" s="349" t="s">
        <v>245</v>
      </c>
      <c r="F30" s="349" t="s">
        <v>245</v>
      </c>
      <c r="G30" s="350">
        <v>10</v>
      </c>
      <c r="H30" s="352">
        <v>210</v>
      </c>
      <c r="I30" s="220"/>
      <c r="J30" s="221"/>
      <c r="K30" s="265">
        <f t="shared" si="1"/>
        <v>2100</v>
      </c>
      <c r="N30" s="350">
        <v>1</v>
      </c>
    </row>
    <row r="31" spans="1:14" ht="33" x14ac:dyDescent="0.25">
      <c r="A31" s="205">
        <v>29</v>
      </c>
      <c r="B31" s="349" t="s">
        <v>246</v>
      </c>
      <c r="C31" s="349" t="s">
        <v>246</v>
      </c>
      <c r="D31" s="349" t="s">
        <v>246</v>
      </c>
      <c r="E31" s="349" t="s">
        <v>246</v>
      </c>
      <c r="F31" s="349" t="s">
        <v>246</v>
      </c>
      <c r="G31" s="350">
        <v>10</v>
      </c>
      <c r="H31" s="352">
        <v>150</v>
      </c>
      <c r="I31" s="220"/>
      <c r="J31" s="221"/>
      <c r="K31" s="265">
        <f t="shared" si="1"/>
        <v>1500</v>
      </c>
      <c r="N31" s="350">
        <v>5</v>
      </c>
    </row>
    <row r="32" spans="1:14" ht="15" customHeight="1" x14ac:dyDescent="0.25">
      <c r="A32" s="205">
        <v>30</v>
      </c>
      <c r="B32" s="349" t="s">
        <v>247</v>
      </c>
      <c r="C32" s="349" t="s">
        <v>247</v>
      </c>
      <c r="D32" s="349" t="s">
        <v>247</v>
      </c>
      <c r="E32" s="349" t="s">
        <v>247</v>
      </c>
      <c r="F32" s="349" t="s">
        <v>247</v>
      </c>
      <c r="G32" s="350">
        <v>30</v>
      </c>
      <c r="H32" s="352">
        <v>50</v>
      </c>
      <c r="I32" s="220"/>
      <c r="J32" s="221"/>
      <c r="K32" s="265">
        <f t="shared" si="1"/>
        <v>1500</v>
      </c>
      <c r="N32" s="350">
        <v>10</v>
      </c>
    </row>
    <row r="33" spans="1:14" ht="15" customHeight="1" x14ac:dyDescent="0.25">
      <c r="A33" s="205">
        <v>31</v>
      </c>
      <c r="B33" s="349" t="s">
        <v>248</v>
      </c>
      <c r="C33" s="349" t="s">
        <v>248</v>
      </c>
      <c r="D33" s="349" t="s">
        <v>248</v>
      </c>
      <c r="E33" s="349" t="s">
        <v>248</v>
      </c>
      <c r="F33" s="349" t="s">
        <v>248</v>
      </c>
      <c r="G33" s="350">
        <v>53</v>
      </c>
      <c r="H33" s="352">
        <v>30</v>
      </c>
      <c r="I33" s="220"/>
      <c r="J33" s="221"/>
      <c r="K33" s="265">
        <f t="shared" si="1"/>
        <v>1590</v>
      </c>
      <c r="N33" s="350">
        <v>2</v>
      </c>
    </row>
    <row r="34" spans="1:14" ht="15" customHeight="1" x14ac:dyDescent="0.25">
      <c r="A34" s="205">
        <v>32</v>
      </c>
      <c r="B34" s="349" t="s">
        <v>249</v>
      </c>
      <c r="C34" s="349" t="s">
        <v>249</v>
      </c>
      <c r="D34" s="349" t="s">
        <v>249</v>
      </c>
      <c r="E34" s="349" t="s">
        <v>249</v>
      </c>
      <c r="F34" s="349" t="s">
        <v>249</v>
      </c>
      <c r="G34" s="350">
        <v>40</v>
      </c>
      <c r="H34" s="352">
        <v>100</v>
      </c>
      <c r="I34" s="220"/>
      <c r="J34" s="221"/>
      <c r="K34" s="265">
        <f t="shared" si="1"/>
        <v>4000</v>
      </c>
      <c r="N34" s="351">
        <v>7</v>
      </c>
    </row>
    <row r="35" spans="1:14" ht="16.5" x14ac:dyDescent="0.25">
      <c r="A35" s="205">
        <v>33</v>
      </c>
      <c r="B35" s="349" t="s">
        <v>250</v>
      </c>
      <c r="C35" s="349" t="s">
        <v>250</v>
      </c>
      <c r="D35" s="349" t="s">
        <v>250</v>
      </c>
      <c r="E35" s="349" t="s">
        <v>250</v>
      </c>
      <c r="F35" s="349" t="s">
        <v>250</v>
      </c>
      <c r="G35" s="350">
        <v>50</v>
      </c>
      <c r="H35" s="352">
        <v>40</v>
      </c>
      <c r="I35" s="220"/>
      <c r="J35" s="221"/>
      <c r="K35" s="265">
        <f t="shared" si="1"/>
        <v>2000</v>
      </c>
      <c r="N35" s="351">
        <v>5</v>
      </c>
    </row>
    <row r="36" spans="1:14" ht="33" x14ac:dyDescent="0.25">
      <c r="A36" s="205">
        <v>34</v>
      </c>
      <c r="B36" s="349" t="s">
        <v>251</v>
      </c>
      <c r="C36" s="349" t="s">
        <v>251</v>
      </c>
      <c r="D36" s="349" t="s">
        <v>251</v>
      </c>
      <c r="E36" s="349" t="s">
        <v>251</v>
      </c>
      <c r="F36" s="349" t="s">
        <v>251</v>
      </c>
      <c r="G36" s="350">
        <v>200</v>
      </c>
      <c r="H36" s="352">
        <v>80</v>
      </c>
      <c r="I36" s="220"/>
      <c r="J36" s="221"/>
      <c r="K36" s="265">
        <f t="shared" si="1"/>
        <v>16000</v>
      </c>
      <c r="N36" s="350">
        <v>4</v>
      </c>
    </row>
    <row r="37" spans="1:14" ht="33" x14ac:dyDescent="0.25">
      <c r="A37" s="205">
        <v>35</v>
      </c>
      <c r="B37" s="349" t="s">
        <v>252</v>
      </c>
      <c r="C37" s="349" t="s">
        <v>252</v>
      </c>
      <c r="D37" s="349" t="s">
        <v>252</v>
      </c>
      <c r="E37" s="349" t="s">
        <v>252</v>
      </c>
      <c r="F37" s="349" t="s">
        <v>252</v>
      </c>
      <c r="G37" s="350">
        <v>70</v>
      </c>
      <c r="H37" s="352">
        <v>300</v>
      </c>
      <c r="I37" s="220"/>
      <c r="J37" s="221"/>
      <c r="K37" s="265">
        <f t="shared" si="1"/>
        <v>21000</v>
      </c>
      <c r="N37" s="350">
        <v>200</v>
      </c>
    </row>
    <row r="38" spans="1:14" ht="33" x14ac:dyDescent="0.25">
      <c r="A38" s="205">
        <v>36</v>
      </c>
      <c r="B38" s="349" t="s">
        <v>253</v>
      </c>
      <c r="C38" s="349" t="s">
        <v>253</v>
      </c>
      <c r="D38" s="349" t="s">
        <v>253</v>
      </c>
      <c r="E38" s="349" t="s">
        <v>253</v>
      </c>
      <c r="F38" s="349" t="s">
        <v>253</v>
      </c>
      <c r="G38" s="350">
        <v>10</v>
      </c>
      <c r="H38" s="352">
        <v>400</v>
      </c>
      <c r="I38" s="220"/>
      <c r="J38" s="221"/>
      <c r="K38" s="265">
        <f t="shared" si="1"/>
        <v>4000</v>
      </c>
      <c r="N38" s="350">
        <v>15</v>
      </c>
    </row>
    <row r="39" spans="1:14" ht="66" x14ac:dyDescent="0.25">
      <c r="A39" s="205">
        <v>37</v>
      </c>
      <c r="B39" s="349" t="s">
        <v>254</v>
      </c>
      <c r="C39" s="349" t="s">
        <v>254</v>
      </c>
      <c r="D39" s="349" t="s">
        <v>254</v>
      </c>
      <c r="E39" s="349" t="s">
        <v>254</v>
      </c>
      <c r="F39" s="349" t="s">
        <v>254</v>
      </c>
      <c r="G39" s="350">
        <v>10</v>
      </c>
      <c r="H39" s="352">
        <v>500</v>
      </c>
      <c r="I39" s="220"/>
      <c r="J39" s="221"/>
      <c r="K39" s="265">
        <f t="shared" si="1"/>
        <v>5000</v>
      </c>
      <c r="N39" s="350">
        <v>100</v>
      </c>
    </row>
    <row r="40" spans="1:14" ht="33" x14ac:dyDescent="0.25">
      <c r="A40" s="205">
        <v>38</v>
      </c>
      <c r="B40" s="349" t="s">
        <v>255</v>
      </c>
      <c r="C40" s="349" t="s">
        <v>255</v>
      </c>
      <c r="D40" s="349" t="s">
        <v>255</v>
      </c>
      <c r="E40" s="349" t="s">
        <v>255</v>
      </c>
      <c r="F40" s="349" t="s">
        <v>255</v>
      </c>
      <c r="G40" s="350">
        <v>3000</v>
      </c>
      <c r="H40" s="352">
        <v>50</v>
      </c>
      <c r="I40" s="220"/>
      <c r="J40" s="221"/>
      <c r="K40" s="265">
        <f t="shared" si="1"/>
        <v>150000</v>
      </c>
      <c r="N40" s="350">
        <v>40</v>
      </c>
    </row>
    <row r="41" spans="1:14" ht="16.5" x14ac:dyDescent="0.25">
      <c r="A41" s="205"/>
      <c r="B41" s="262"/>
      <c r="C41" s="263"/>
      <c r="D41" s="263"/>
      <c r="E41" s="263"/>
      <c r="F41" s="264"/>
      <c r="G41" s="350"/>
      <c r="H41" s="102"/>
      <c r="I41" s="220"/>
      <c r="J41" s="221"/>
      <c r="K41" s="265"/>
      <c r="N41" s="350">
        <v>20</v>
      </c>
    </row>
    <row r="42" spans="1:14" ht="16.5" x14ac:dyDescent="0.25">
      <c r="A42" s="205"/>
      <c r="B42" s="262"/>
      <c r="C42" s="263"/>
      <c r="D42" s="263"/>
      <c r="E42" s="263"/>
      <c r="F42" s="264"/>
      <c r="G42" s="205"/>
      <c r="H42" s="102"/>
      <c r="I42" s="220"/>
      <c r="J42" s="221"/>
      <c r="K42" s="265"/>
      <c r="N42" s="350">
        <v>30</v>
      </c>
    </row>
    <row r="43" spans="1:14" ht="16.5" x14ac:dyDescent="0.25">
      <c r="A43" s="205"/>
      <c r="B43" s="262"/>
      <c r="C43" s="263"/>
      <c r="D43" s="263"/>
      <c r="E43" s="263"/>
      <c r="F43" s="264"/>
      <c r="G43" s="205"/>
      <c r="H43" s="102"/>
      <c r="I43" s="220"/>
      <c r="J43" s="221"/>
      <c r="K43" s="265"/>
      <c r="N43" s="350">
        <v>20</v>
      </c>
    </row>
    <row r="44" spans="1:14" ht="16.5" x14ac:dyDescent="0.25">
      <c r="A44" s="205"/>
      <c r="B44" s="262"/>
      <c r="C44" s="263"/>
      <c r="D44" s="263"/>
      <c r="E44" s="263"/>
      <c r="F44" s="264"/>
      <c r="G44" s="205"/>
      <c r="H44" s="102"/>
      <c r="I44" s="220"/>
      <c r="J44" s="221"/>
      <c r="K44" s="265"/>
      <c r="N44" s="350">
        <v>5</v>
      </c>
    </row>
    <row r="45" spans="1:14" ht="16.5" x14ac:dyDescent="0.25">
      <c r="A45" s="205"/>
      <c r="B45" s="262"/>
      <c r="C45" s="263"/>
      <c r="D45" s="263"/>
      <c r="E45" s="263"/>
      <c r="F45" s="264"/>
      <c r="G45" s="205"/>
      <c r="H45" s="102"/>
      <c r="I45" s="220"/>
      <c r="J45" s="221"/>
      <c r="K45" s="265"/>
      <c r="N45" s="350">
        <v>20</v>
      </c>
    </row>
    <row r="46" spans="1:14" ht="16.5" x14ac:dyDescent="0.25">
      <c r="A46" s="205"/>
      <c r="B46" s="262"/>
      <c r="C46" s="263"/>
      <c r="D46" s="263"/>
      <c r="E46" s="263"/>
      <c r="F46" s="264"/>
      <c r="G46" s="205"/>
      <c r="H46" s="102"/>
      <c r="I46" s="220"/>
      <c r="J46" s="221"/>
      <c r="K46" s="265"/>
      <c r="N46" s="350">
        <v>50</v>
      </c>
    </row>
    <row r="47" spans="1:14" ht="16.5" x14ac:dyDescent="0.25">
      <c r="A47" s="205"/>
      <c r="B47" s="262"/>
      <c r="C47" s="263"/>
      <c r="D47" s="263"/>
      <c r="E47" s="263"/>
      <c r="F47" s="264"/>
      <c r="G47" s="205"/>
      <c r="H47" s="102"/>
      <c r="I47" s="220"/>
      <c r="J47" s="221"/>
      <c r="K47" s="265"/>
      <c r="N47" s="350">
        <v>1</v>
      </c>
    </row>
    <row r="48" spans="1:14" ht="16.5" x14ac:dyDescent="0.25">
      <c r="A48" s="205"/>
      <c r="B48" s="262"/>
      <c r="C48" s="263"/>
      <c r="D48" s="263"/>
      <c r="E48" s="263"/>
      <c r="F48" s="264"/>
      <c r="G48" s="205"/>
      <c r="H48" s="102"/>
      <c r="I48" s="220"/>
      <c r="J48" s="221"/>
      <c r="K48" s="265"/>
      <c r="N48" s="350">
        <v>30</v>
      </c>
    </row>
    <row r="49" spans="1:14" ht="16.5" x14ac:dyDescent="0.25">
      <c r="A49" s="205"/>
      <c r="B49" s="262"/>
      <c r="C49" s="263"/>
      <c r="D49" s="263"/>
      <c r="E49" s="263"/>
      <c r="F49" s="264"/>
      <c r="G49" s="205"/>
      <c r="H49" s="102"/>
      <c r="I49" s="220"/>
      <c r="J49" s="221"/>
      <c r="K49" s="265"/>
      <c r="N49" s="350">
        <v>10</v>
      </c>
    </row>
    <row r="50" spans="1:14" ht="15" customHeight="1" x14ac:dyDescent="0.25">
      <c r="A50" s="205"/>
      <c r="B50" s="627"/>
      <c r="C50" s="628"/>
      <c r="D50" s="628"/>
      <c r="E50" s="628"/>
      <c r="F50" s="629"/>
      <c r="G50" s="205"/>
      <c r="H50" s="102"/>
      <c r="I50" s="221"/>
      <c r="J50" s="221"/>
      <c r="K50" s="265"/>
      <c r="N50" s="350">
        <v>40</v>
      </c>
    </row>
    <row r="51" spans="1:14" ht="15" customHeight="1" x14ac:dyDescent="0.25">
      <c r="A51" s="205"/>
      <c r="B51" s="627"/>
      <c r="C51" s="628"/>
      <c r="D51" s="628"/>
      <c r="E51" s="628"/>
      <c r="F51" s="629"/>
      <c r="G51" s="205"/>
      <c r="H51" s="102"/>
      <c r="I51" s="221"/>
      <c r="J51" s="221"/>
      <c r="K51" s="265"/>
      <c r="N51" s="350">
        <v>300</v>
      </c>
    </row>
    <row r="52" spans="1:14" ht="15" customHeight="1" x14ac:dyDescent="0.25">
      <c r="A52" s="205"/>
      <c r="B52" s="633"/>
      <c r="C52" s="633"/>
      <c r="D52" s="633"/>
      <c r="E52" s="633"/>
      <c r="F52" s="633"/>
      <c r="G52" s="205"/>
      <c r="H52" s="102"/>
      <c r="I52" s="634"/>
      <c r="J52" s="635"/>
      <c r="K52" s="635"/>
      <c r="N52" s="350">
        <v>30</v>
      </c>
    </row>
    <row r="53" spans="1:14" ht="15" customHeight="1" x14ac:dyDescent="0.25">
      <c r="A53" s="205"/>
      <c r="B53" s="636"/>
      <c r="C53" s="637"/>
      <c r="D53" s="637"/>
      <c r="E53" s="637"/>
      <c r="F53" s="638"/>
      <c r="G53" s="205"/>
      <c r="H53" s="102"/>
      <c r="I53" s="219"/>
      <c r="J53" s="219"/>
      <c r="K53" s="261"/>
      <c r="N53" s="350">
        <v>10</v>
      </c>
    </row>
    <row r="54" spans="1:14" ht="15" customHeight="1" x14ac:dyDescent="0.25">
      <c r="A54" s="205"/>
      <c r="B54" s="639"/>
      <c r="C54" s="639"/>
      <c r="D54" s="639"/>
      <c r="E54" s="639"/>
      <c r="F54" s="639"/>
      <c r="G54" s="266"/>
      <c r="H54" s="202"/>
      <c r="I54" s="630"/>
      <c r="J54" s="631"/>
      <c r="K54" s="632"/>
      <c r="N54" s="350">
        <v>80</v>
      </c>
    </row>
    <row r="55" spans="1:14" ht="15" customHeight="1" x14ac:dyDescent="0.25">
      <c r="A55" s="205"/>
      <c r="B55" s="636"/>
      <c r="C55" s="637"/>
      <c r="D55" s="637"/>
      <c r="E55" s="637"/>
      <c r="F55" s="638"/>
      <c r="G55" s="205"/>
      <c r="H55" s="102"/>
      <c r="I55" s="640"/>
      <c r="J55" s="640"/>
      <c r="K55" s="640"/>
      <c r="N55" s="350">
        <v>100</v>
      </c>
    </row>
    <row r="56" spans="1:14" ht="15" customHeight="1" x14ac:dyDescent="0.25">
      <c r="A56" s="205"/>
      <c r="B56" s="641"/>
      <c r="C56" s="642"/>
      <c r="D56" s="642"/>
      <c r="E56" s="642"/>
      <c r="F56" s="643"/>
      <c r="G56" s="205"/>
      <c r="H56" s="102"/>
      <c r="I56" s="640"/>
      <c r="J56" s="640"/>
      <c r="K56" s="640"/>
      <c r="N56" s="350">
        <v>100</v>
      </c>
    </row>
    <row r="57" spans="1:14" ht="15" customHeight="1" x14ac:dyDescent="0.25">
      <c r="A57" s="205"/>
      <c r="B57" s="641"/>
      <c r="C57" s="642"/>
      <c r="D57" s="642"/>
      <c r="E57" s="642"/>
      <c r="F57" s="643"/>
      <c r="G57" s="205"/>
      <c r="H57" s="102"/>
      <c r="I57" s="640"/>
      <c r="J57" s="640"/>
      <c r="K57" s="640"/>
      <c r="N57" s="350">
        <v>1</v>
      </c>
    </row>
    <row r="58" spans="1:14" ht="15" customHeight="1" x14ac:dyDescent="0.25">
      <c r="A58" s="205"/>
      <c r="B58" s="641"/>
      <c r="C58" s="642"/>
      <c r="D58" s="642"/>
      <c r="E58" s="642"/>
      <c r="F58" s="643"/>
      <c r="G58" s="205"/>
      <c r="H58" s="102"/>
      <c r="I58" s="640"/>
      <c r="J58" s="640"/>
      <c r="K58" s="640"/>
      <c r="N58" s="350">
        <v>100</v>
      </c>
    </row>
    <row r="59" spans="1:14" ht="15" customHeight="1" x14ac:dyDescent="0.25">
      <c r="A59" s="205"/>
      <c r="B59" s="641"/>
      <c r="C59" s="642"/>
      <c r="D59" s="642"/>
      <c r="E59" s="642"/>
      <c r="F59" s="643"/>
      <c r="G59" s="205"/>
      <c r="H59" s="102"/>
      <c r="I59" s="640"/>
      <c r="J59" s="640"/>
      <c r="K59" s="640"/>
      <c r="N59" s="350">
        <v>10</v>
      </c>
    </row>
    <row r="60" spans="1:14" ht="15" customHeight="1" x14ac:dyDescent="0.25">
      <c r="A60" s="205"/>
      <c r="B60" s="641"/>
      <c r="C60" s="642"/>
      <c r="D60" s="642"/>
      <c r="E60" s="642"/>
      <c r="F60" s="643"/>
      <c r="G60" s="205"/>
      <c r="H60" s="102"/>
      <c r="I60" s="640"/>
      <c r="J60" s="640"/>
      <c r="K60" s="640"/>
      <c r="N60" s="350">
        <v>2</v>
      </c>
    </row>
    <row r="61" spans="1:14" ht="15" customHeight="1" x14ac:dyDescent="0.25">
      <c r="A61" s="205"/>
      <c r="B61" s="625"/>
      <c r="C61" s="625"/>
      <c r="D61" s="625"/>
      <c r="E61" s="625"/>
      <c r="F61" s="625"/>
      <c r="G61" s="246"/>
      <c r="H61" s="247"/>
      <c r="I61" s="219"/>
      <c r="J61" s="219"/>
      <c r="K61" s="261"/>
      <c r="N61" s="350">
        <v>2600</v>
      </c>
    </row>
    <row r="62" spans="1:14" ht="15" customHeight="1" x14ac:dyDescent="0.25">
      <c r="A62" s="205"/>
      <c r="B62" s="625"/>
      <c r="C62" s="625"/>
      <c r="D62" s="625"/>
      <c r="E62" s="625"/>
      <c r="F62" s="625"/>
      <c r="G62" s="246"/>
      <c r="H62" s="247"/>
      <c r="I62" s="219"/>
      <c r="J62" s="219"/>
      <c r="K62" s="261"/>
      <c r="N62" s="350">
        <v>10</v>
      </c>
    </row>
    <row r="63" spans="1:14" ht="15" customHeight="1" x14ac:dyDescent="0.25">
      <c r="A63" s="205"/>
      <c r="B63" s="625"/>
      <c r="C63" s="625"/>
      <c r="D63" s="625"/>
      <c r="E63" s="625"/>
      <c r="F63" s="625"/>
      <c r="G63" s="246"/>
      <c r="H63" s="247"/>
      <c r="I63" s="219"/>
      <c r="J63" s="219"/>
      <c r="K63" s="261"/>
      <c r="N63" s="350">
        <v>10</v>
      </c>
    </row>
    <row r="64" spans="1:14" ht="15" customHeight="1" x14ac:dyDescent="0.25">
      <c r="A64" s="205"/>
      <c r="B64" s="625"/>
      <c r="C64" s="625"/>
      <c r="D64" s="625"/>
      <c r="E64" s="625"/>
      <c r="F64" s="625"/>
      <c r="G64" s="246"/>
      <c r="H64" s="247"/>
      <c r="I64" s="219"/>
      <c r="J64" s="219"/>
      <c r="K64" s="261"/>
      <c r="N64" s="350">
        <v>100</v>
      </c>
    </row>
    <row r="65" spans="1:14" ht="15" customHeight="1" x14ac:dyDescent="0.25">
      <c r="A65" s="205"/>
      <c r="B65" s="625"/>
      <c r="C65" s="625"/>
      <c r="D65" s="625"/>
      <c r="E65" s="625"/>
      <c r="F65" s="625"/>
      <c r="G65" s="246"/>
      <c r="H65" s="247"/>
      <c r="I65" s="219"/>
      <c r="J65" s="219"/>
      <c r="K65" s="261"/>
      <c r="N65" s="350">
        <v>150</v>
      </c>
    </row>
    <row r="66" spans="1:14" ht="15" customHeight="1" x14ac:dyDescent="0.25">
      <c r="A66" s="205"/>
      <c r="B66" s="625"/>
      <c r="C66" s="625"/>
      <c r="D66" s="625"/>
      <c r="E66" s="625"/>
      <c r="F66" s="625"/>
      <c r="G66" s="246"/>
      <c r="H66" s="247"/>
      <c r="I66" s="219"/>
      <c r="J66" s="219"/>
      <c r="K66" s="261"/>
      <c r="N66" s="350">
        <v>10</v>
      </c>
    </row>
    <row r="67" spans="1:14" ht="15" customHeight="1" x14ac:dyDescent="0.25">
      <c r="A67" s="205"/>
      <c r="B67" s="625"/>
      <c r="C67" s="625"/>
      <c r="D67" s="625"/>
      <c r="E67" s="625"/>
      <c r="F67" s="625"/>
      <c r="G67" s="246"/>
      <c r="H67" s="247"/>
      <c r="I67" s="219"/>
      <c r="J67" s="219"/>
      <c r="K67" s="261"/>
      <c r="N67" s="350">
        <v>3</v>
      </c>
    </row>
    <row r="68" spans="1:14" ht="15" customHeight="1" x14ac:dyDescent="0.25">
      <c r="A68" s="205"/>
      <c r="B68" s="625"/>
      <c r="C68" s="625"/>
      <c r="D68" s="625"/>
      <c r="E68" s="625"/>
      <c r="F68" s="625"/>
      <c r="G68" s="246"/>
      <c r="H68" s="247"/>
      <c r="I68" s="219"/>
      <c r="J68" s="219"/>
      <c r="K68" s="261"/>
      <c r="N68" s="350">
        <v>1</v>
      </c>
    </row>
    <row r="69" spans="1:14" ht="15" customHeight="1" x14ac:dyDescent="0.25">
      <c r="A69" s="205"/>
      <c r="B69" s="625"/>
      <c r="C69" s="625"/>
      <c r="D69" s="625"/>
      <c r="E69" s="625"/>
      <c r="F69" s="625"/>
      <c r="G69" s="246"/>
      <c r="H69" s="247"/>
      <c r="I69" s="219"/>
      <c r="J69" s="219"/>
      <c r="K69" s="261"/>
      <c r="N69" s="350">
        <v>1300</v>
      </c>
    </row>
    <row r="70" spans="1:14" ht="15" customHeight="1" x14ac:dyDescent="0.25">
      <c r="A70" s="205"/>
      <c r="B70" s="625"/>
      <c r="C70" s="625"/>
      <c r="D70" s="625"/>
      <c r="E70" s="625"/>
      <c r="F70" s="625"/>
      <c r="G70" s="246"/>
      <c r="H70" s="247"/>
      <c r="I70" s="219"/>
      <c r="J70" s="219"/>
      <c r="K70" s="261"/>
    </row>
    <row r="71" spans="1:14" ht="15" customHeight="1" x14ac:dyDescent="0.25">
      <c r="A71" s="205"/>
      <c r="B71" s="625"/>
      <c r="C71" s="625"/>
      <c r="D71" s="625"/>
      <c r="E71" s="625"/>
      <c r="F71" s="625"/>
      <c r="G71" s="246"/>
      <c r="H71" s="247"/>
      <c r="I71" s="219"/>
      <c r="J71" s="219"/>
      <c r="K71" s="261"/>
    </row>
    <row r="72" spans="1:14" ht="15" customHeight="1" x14ac:dyDescent="0.25">
      <c r="A72" s="205"/>
      <c r="B72" s="625"/>
      <c r="C72" s="625"/>
      <c r="D72" s="625"/>
      <c r="E72" s="625"/>
      <c r="F72" s="625"/>
      <c r="G72" s="246"/>
      <c r="H72" s="247"/>
      <c r="I72" s="219"/>
      <c r="J72" s="219"/>
      <c r="K72" s="261"/>
    </row>
    <row r="73" spans="1:14" ht="15" customHeight="1" x14ac:dyDescent="0.25">
      <c r="A73" s="205"/>
      <c r="B73" s="625"/>
      <c r="C73" s="625"/>
      <c r="D73" s="625"/>
      <c r="E73" s="625"/>
      <c r="F73" s="625"/>
      <c r="G73" s="246"/>
      <c r="H73" s="247"/>
      <c r="I73" s="219"/>
      <c r="J73" s="219"/>
      <c r="K73" s="261"/>
    </row>
    <row r="74" spans="1:14" ht="15" customHeight="1" x14ac:dyDescent="0.25">
      <c r="A74" s="205"/>
      <c r="B74" s="625"/>
      <c r="C74" s="625"/>
      <c r="D74" s="625"/>
      <c r="E74" s="625"/>
      <c r="F74" s="625"/>
      <c r="G74" s="246"/>
      <c r="H74" s="247"/>
      <c r="I74" s="219"/>
      <c r="J74" s="219"/>
      <c r="K74" s="261"/>
    </row>
    <row r="75" spans="1:14" ht="15" customHeight="1" x14ac:dyDescent="0.25">
      <c r="A75" s="205"/>
      <c r="B75" s="625"/>
      <c r="C75" s="625"/>
      <c r="D75" s="625"/>
      <c r="E75" s="625"/>
      <c r="F75" s="625"/>
      <c r="G75" s="246"/>
      <c r="H75" s="247"/>
      <c r="I75" s="219"/>
      <c r="J75" s="219"/>
      <c r="K75" s="261"/>
    </row>
    <row r="76" spans="1:14" ht="15" customHeight="1" x14ac:dyDescent="0.25">
      <c r="A76" s="205"/>
      <c r="B76" s="625"/>
      <c r="C76" s="625"/>
      <c r="D76" s="625"/>
      <c r="E76" s="625"/>
      <c r="F76" s="625"/>
      <c r="G76" s="246"/>
      <c r="H76" s="247"/>
      <c r="I76" s="219"/>
      <c r="J76" s="219"/>
      <c r="K76" s="261"/>
    </row>
    <row r="77" spans="1:14" ht="15" customHeight="1" x14ac:dyDescent="0.25">
      <c r="A77" s="205"/>
      <c r="B77" s="625"/>
      <c r="C77" s="625"/>
      <c r="D77" s="625"/>
      <c r="E77" s="625"/>
      <c r="F77" s="625"/>
      <c r="G77" s="246"/>
      <c r="H77" s="247"/>
      <c r="I77" s="219"/>
      <c r="J77" s="219"/>
      <c r="K77" s="261"/>
    </row>
    <row r="78" spans="1:14" ht="15" customHeight="1" x14ac:dyDescent="0.25">
      <c r="A78" s="205"/>
      <c r="B78" s="625"/>
      <c r="C78" s="625"/>
      <c r="D78" s="625"/>
      <c r="E78" s="625"/>
      <c r="F78" s="625"/>
      <c r="G78" s="246"/>
      <c r="H78" s="247"/>
      <c r="I78" s="219"/>
      <c r="J78" s="219"/>
      <c r="K78" s="261"/>
    </row>
    <row r="79" spans="1:14" ht="15" customHeight="1" x14ac:dyDescent="0.25">
      <c r="A79" s="205"/>
      <c r="B79" s="625"/>
      <c r="C79" s="625"/>
      <c r="D79" s="625"/>
      <c r="E79" s="625"/>
      <c r="F79" s="625"/>
      <c r="G79" s="246"/>
      <c r="H79" s="247"/>
      <c r="I79" s="219"/>
      <c r="J79" s="219"/>
      <c r="K79" s="261"/>
    </row>
    <row r="80" spans="1:14" ht="15" customHeight="1" x14ac:dyDescent="0.25">
      <c r="A80" s="205"/>
      <c r="B80" s="625"/>
      <c r="C80" s="625"/>
      <c r="D80" s="625"/>
      <c r="E80" s="625"/>
      <c r="F80" s="625"/>
      <c r="G80" s="246"/>
      <c r="H80" s="247"/>
      <c r="I80" s="219"/>
      <c r="J80" s="219"/>
      <c r="K80" s="261"/>
    </row>
    <row r="81" spans="1:11" ht="15" customHeight="1" x14ac:dyDescent="0.25">
      <c r="A81" s="205"/>
      <c r="B81" s="625"/>
      <c r="C81" s="625"/>
      <c r="D81" s="625"/>
      <c r="E81" s="625"/>
      <c r="F81" s="625"/>
      <c r="G81" s="246"/>
      <c r="H81" s="247"/>
      <c r="I81" s="219"/>
      <c r="J81" s="219"/>
      <c r="K81" s="261"/>
    </row>
    <row r="82" spans="1:11" ht="15" customHeight="1" x14ac:dyDescent="0.25">
      <c r="A82" s="205"/>
      <c r="B82" s="625"/>
      <c r="C82" s="625"/>
      <c r="D82" s="625"/>
      <c r="E82" s="625"/>
      <c r="F82" s="625"/>
      <c r="G82" s="246"/>
      <c r="H82" s="247"/>
      <c r="I82" s="219"/>
      <c r="J82" s="219"/>
      <c r="K82" s="261"/>
    </row>
    <row r="83" spans="1:11" ht="15" customHeight="1" x14ac:dyDescent="0.25">
      <c r="A83" s="205"/>
      <c r="B83" s="625"/>
      <c r="C83" s="625"/>
      <c r="D83" s="625"/>
      <c r="E83" s="625"/>
      <c r="F83" s="625"/>
      <c r="G83" s="246"/>
      <c r="H83" s="247"/>
      <c r="I83" s="219"/>
      <c r="J83" s="219"/>
      <c r="K83" s="261"/>
    </row>
    <row r="84" spans="1:11" ht="15" customHeight="1" x14ac:dyDescent="0.25">
      <c r="A84" s="205"/>
      <c r="B84" s="625"/>
      <c r="C84" s="625"/>
      <c r="D84" s="625"/>
      <c r="E84" s="625"/>
      <c r="F84" s="625"/>
      <c r="G84" s="246"/>
      <c r="H84" s="247"/>
      <c r="I84" s="219"/>
      <c r="J84" s="219"/>
      <c r="K84" s="261"/>
    </row>
    <row r="85" spans="1:11" ht="15" customHeight="1" x14ac:dyDescent="0.25">
      <c r="A85" s="205"/>
      <c r="B85" s="625"/>
      <c r="C85" s="625"/>
      <c r="D85" s="625"/>
      <c r="E85" s="625"/>
      <c r="F85" s="625"/>
      <c r="G85" s="246"/>
      <c r="H85" s="247"/>
      <c r="I85" s="219"/>
      <c r="J85" s="219"/>
      <c r="K85" s="261"/>
    </row>
    <row r="86" spans="1:11" ht="15" customHeight="1" x14ac:dyDescent="0.25">
      <c r="A86" s="205"/>
      <c r="B86" s="625"/>
      <c r="C86" s="625"/>
      <c r="D86" s="625"/>
      <c r="E86" s="625"/>
      <c r="F86" s="625"/>
      <c r="G86" s="246"/>
      <c r="H86" s="247"/>
      <c r="I86" s="219"/>
      <c r="J86" s="219"/>
      <c r="K86" s="261"/>
    </row>
    <row r="87" spans="1:11" ht="15" customHeight="1" x14ac:dyDescent="0.25">
      <c r="A87" s="205"/>
      <c r="B87" s="625"/>
      <c r="C87" s="625"/>
      <c r="D87" s="625"/>
      <c r="E87" s="625"/>
      <c r="F87" s="625"/>
      <c r="G87" s="246"/>
      <c r="H87" s="247"/>
      <c r="I87" s="219"/>
      <c r="J87" s="219"/>
      <c r="K87" s="261"/>
    </row>
    <row r="88" spans="1:11" ht="15" customHeight="1" x14ac:dyDescent="0.25">
      <c r="A88" s="205"/>
      <c r="B88" s="625"/>
      <c r="C88" s="625"/>
      <c r="D88" s="625"/>
      <c r="E88" s="625"/>
      <c r="F88" s="625"/>
      <c r="G88" s="246"/>
      <c r="H88" s="247"/>
      <c r="I88" s="219"/>
      <c r="J88" s="219"/>
      <c r="K88" s="261"/>
    </row>
    <row r="89" spans="1:11" ht="15" customHeight="1" x14ac:dyDescent="0.25">
      <c r="A89" s="205"/>
      <c r="B89" s="625"/>
      <c r="C89" s="625"/>
      <c r="D89" s="625"/>
      <c r="E89" s="625"/>
      <c r="F89" s="625"/>
      <c r="G89" s="246"/>
      <c r="H89" s="247"/>
      <c r="I89" s="219"/>
      <c r="J89" s="219"/>
      <c r="K89" s="261"/>
    </row>
    <row r="90" spans="1:11" ht="15" customHeight="1" x14ac:dyDescent="0.25">
      <c r="A90" s="205"/>
      <c r="B90" s="625"/>
      <c r="C90" s="625"/>
      <c r="D90" s="625"/>
      <c r="E90" s="625"/>
      <c r="F90" s="625"/>
      <c r="G90" s="246"/>
      <c r="H90" s="247"/>
      <c r="I90" s="219"/>
      <c r="J90" s="219"/>
      <c r="K90" s="261"/>
    </row>
    <row r="91" spans="1:11" ht="15" customHeight="1" x14ac:dyDescent="0.25">
      <c r="A91" s="205"/>
      <c r="B91" s="625"/>
      <c r="C91" s="625"/>
      <c r="D91" s="625"/>
      <c r="E91" s="625"/>
      <c r="F91" s="625"/>
      <c r="G91" s="246"/>
      <c r="H91" s="247"/>
      <c r="I91" s="219"/>
      <c r="J91" s="219"/>
      <c r="K91" s="261"/>
    </row>
    <row r="92" spans="1:11" ht="15" customHeight="1" x14ac:dyDescent="0.25">
      <c r="A92" s="205"/>
      <c r="B92" s="625"/>
      <c r="C92" s="625"/>
      <c r="D92" s="625"/>
      <c r="E92" s="625"/>
      <c r="F92" s="625"/>
      <c r="G92" s="246"/>
      <c r="H92" s="247"/>
      <c r="I92" s="219"/>
      <c r="J92" s="219"/>
      <c r="K92" s="261"/>
    </row>
    <row r="93" spans="1:11" ht="15" customHeight="1" x14ac:dyDescent="0.25">
      <c r="A93" s="205"/>
      <c r="B93" s="625"/>
      <c r="C93" s="625"/>
      <c r="D93" s="625"/>
      <c r="E93" s="625"/>
      <c r="F93" s="625"/>
      <c r="G93" s="246"/>
      <c r="H93" s="247"/>
      <c r="I93" s="219"/>
      <c r="J93" s="219"/>
      <c r="K93" s="261"/>
    </row>
    <row r="94" spans="1:11" ht="15" customHeight="1" x14ac:dyDescent="0.25">
      <c r="A94" s="205"/>
      <c r="B94" s="625"/>
      <c r="C94" s="625"/>
      <c r="D94" s="625"/>
      <c r="E94" s="625"/>
      <c r="F94" s="625"/>
      <c r="G94" s="246"/>
      <c r="H94" s="247"/>
      <c r="I94" s="219"/>
      <c r="J94" s="219"/>
      <c r="K94" s="261"/>
    </row>
    <row r="95" spans="1:11" ht="15" customHeight="1" x14ac:dyDescent="0.25">
      <c r="A95" s="205"/>
      <c r="B95" s="625"/>
      <c r="C95" s="625"/>
      <c r="D95" s="625"/>
      <c r="E95" s="625"/>
      <c r="F95" s="625"/>
      <c r="G95" s="246"/>
      <c r="H95" s="247"/>
      <c r="I95" s="219"/>
      <c r="J95" s="219"/>
      <c r="K95" s="261"/>
    </row>
    <row r="96" spans="1:11" ht="15" customHeight="1" x14ac:dyDescent="0.25">
      <c r="A96" s="205"/>
      <c r="B96" s="625"/>
      <c r="C96" s="625"/>
      <c r="D96" s="625"/>
      <c r="E96" s="625"/>
      <c r="F96" s="625"/>
      <c r="G96" s="246"/>
      <c r="H96" s="247"/>
      <c r="I96" s="219"/>
      <c r="J96" s="219"/>
      <c r="K96" s="261"/>
    </row>
    <row r="97" spans="1:11" ht="15" customHeight="1" x14ac:dyDescent="0.25">
      <c r="A97" s="205"/>
      <c r="B97" s="625"/>
      <c r="C97" s="625"/>
      <c r="D97" s="625"/>
      <c r="E97" s="625"/>
      <c r="F97" s="625"/>
      <c r="G97" s="246"/>
      <c r="H97" s="247"/>
      <c r="I97" s="219"/>
      <c r="J97" s="219"/>
      <c r="K97" s="261"/>
    </row>
    <row r="98" spans="1:11" ht="15" customHeight="1" x14ac:dyDescent="0.25">
      <c r="A98" s="205"/>
      <c r="B98" s="625"/>
      <c r="C98" s="625"/>
      <c r="D98" s="625"/>
      <c r="E98" s="625"/>
      <c r="F98" s="625"/>
      <c r="G98" s="246"/>
      <c r="H98" s="247"/>
      <c r="I98" s="219"/>
      <c r="J98" s="219"/>
      <c r="K98" s="261"/>
    </row>
    <row r="99" spans="1:11" ht="15" customHeight="1" x14ac:dyDescent="0.25">
      <c r="A99" s="205"/>
      <c r="B99" s="625"/>
      <c r="C99" s="625"/>
      <c r="D99" s="625"/>
      <c r="E99" s="625"/>
      <c r="F99" s="625"/>
      <c r="G99" s="246"/>
      <c r="H99" s="247"/>
      <c r="I99" s="219"/>
      <c r="J99" s="219"/>
      <c r="K99" s="261"/>
    </row>
    <row r="100" spans="1:11" ht="15" customHeight="1" x14ac:dyDescent="0.25">
      <c r="A100" s="205"/>
      <c r="B100" s="625"/>
      <c r="C100" s="625"/>
      <c r="D100" s="625"/>
      <c r="E100" s="625"/>
      <c r="F100" s="625"/>
      <c r="G100" s="246"/>
      <c r="H100" s="247"/>
      <c r="I100" s="219"/>
      <c r="J100" s="219"/>
      <c r="K100" s="261"/>
    </row>
    <row r="101" spans="1:11" ht="15" customHeight="1" x14ac:dyDescent="0.25">
      <c r="A101" s="205"/>
      <c r="B101" s="625"/>
      <c r="C101" s="625"/>
      <c r="D101" s="625"/>
      <c r="E101" s="625"/>
      <c r="F101" s="625"/>
      <c r="G101" s="246"/>
      <c r="H101" s="247"/>
      <c r="I101" s="219"/>
      <c r="J101" s="219"/>
      <c r="K101" s="261"/>
    </row>
    <row r="102" spans="1:11" ht="15" customHeight="1" x14ac:dyDescent="0.25">
      <c r="A102" s="205"/>
      <c r="B102" s="625"/>
      <c r="C102" s="625"/>
      <c r="D102" s="625"/>
      <c r="E102" s="625"/>
      <c r="F102" s="625"/>
      <c r="G102" s="246"/>
      <c r="H102" s="247"/>
      <c r="I102" s="219"/>
      <c r="J102" s="219"/>
      <c r="K102" s="261"/>
    </row>
    <row r="103" spans="1:11" ht="15" customHeight="1" x14ac:dyDescent="0.25">
      <c r="A103" s="205"/>
      <c r="B103" s="625"/>
      <c r="C103" s="625"/>
      <c r="D103" s="625"/>
      <c r="E103" s="625"/>
      <c r="F103" s="625"/>
      <c r="G103" s="246"/>
      <c r="H103" s="247"/>
      <c r="I103" s="219"/>
      <c r="J103" s="219"/>
      <c r="K103" s="261"/>
    </row>
    <row r="104" spans="1:11" ht="15" customHeight="1" x14ac:dyDescent="0.25">
      <c r="A104" s="205"/>
      <c r="B104" s="625"/>
      <c r="C104" s="625"/>
      <c r="D104" s="625"/>
      <c r="E104" s="625"/>
      <c r="F104" s="625"/>
      <c r="G104" s="246"/>
      <c r="H104" s="247"/>
      <c r="I104" s="219"/>
      <c r="J104" s="219"/>
      <c r="K104" s="261"/>
    </row>
    <row r="105" spans="1:11" ht="15" customHeight="1" x14ac:dyDescent="0.25">
      <c r="A105" s="205"/>
      <c r="B105" s="625"/>
      <c r="C105" s="625"/>
      <c r="D105" s="625"/>
      <c r="E105" s="625"/>
      <c r="F105" s="625"/>
      <c r="G105" s="246"/>
      <c r="H105" s="247"/>
      <c r="I105" s="219"/>
      <c r="J105" s="219"/>
      <c r="K105" s="261"/>
    </row>
    <row r="106" spans="1:11" ht="15" customHeight="1" x14ac:dyDescent="0.25">
      <c r="A106" s="205"/>
      <c r="B106" s="625"/>
      <c r="C106" s="625"/>
      <c r="D106" s="625"/>
      <c r="E106" s="625"/>
      <c r="F106" s="625"/>
      <c r="G106" s="246"/>
      <c r="H106" s="247"/>
      <c r="I106" s="219"/>
      <c r="J106" s="219"/>
      <c r="K106" s="261"/>
    </row>
    <row r="107" spans="1:11" ht="15" customHeight="1" x14ac:dyDescent="0.25">
      <c r="A107" s="205"/>
      <c r="B107" s="625"/>
      <c r="C107" s="625"/>
      <c r="D107" s="625"/>
      <c r="E107" s="625"/>
      <c r="F107" s="625"/>
      <c r="G107" s="246"/>
      <c r="H107" s="247"/>
      <c r="I107" s="219"/>
      <c r="J107" s="219"/>
      <c r="K107" s="261"/>
    </row>
    <row r="108" spans="1:11" ht="15" customHeight="1" x14ac:dyDescent="0.25">
      <c r="A108" s="205"/>
      <c r="B108" s="625"/>
      <c r="C108" s="625"/>
      <c r="D108" s="625"/>
      <c r="E108" s="625"/>
      <c r="F108" s="625"/>
      <c r="G108" s="246"/>
      <c r="H108" s="247"/>
      <c r="I108" s="219"/>
      <c r="J108" s="219"/>
      <c r="K108" s="261"/>
    </row>
    <row r="109" spans="1:11" x14ac:dyDescent="0.25">
      <c r="A109" s="205"/>
      <c r="B109" s="625"/>
      <c r="C109" s="625"/>
      <c r="D109" s="625"/>
      <c r="E109" s="625"/>
      <c r="F109" s="625"/>
      <c r="G109" s="246"/>
      <c r="H109" s="247"/>
      <c r="I109" s="219"/>
      <c r="J109" s="219"/>
      <c r="K109" s="261"/>
    </row>
    <row r="110" spans="1:11" ht="15" customHeight="1" x14ac:dyDescent="0.25">
      <c r="A110" s="205"/>
      <c r="B110" s="625"/>
      <c r="C110" s="625"/>
      <c r="D110" s="625"/>
      <c r="E110" s="625"/>
      <c r="F110" s="625"/>
      <c r="G110" s="246"/>
      <c r="H110" s="247"/>
      <c r="I110" s="219"/>
      <c r="J110" s="219"/>
      <c r="K110" s="261"/>
    </row>
    <row r="111" spans="1:11" ht="15" customHeight="1" x14ac:dyDescent="0.25">
      <c r="A111" s="205"/>
      <c r="B111" s="622"/>
      <c r="C111" s="623"/>
      <c r="D111" s="623"/>
      <c r="E111" s="623"/>
      <c r="F111" s="624"/>
      <c r="G111" s="246"/>
      <c r="H111" s="247"/>
      <c r="I111" s="260"/>
      <c r="J111" s="260"/>
      <c r="K111" s="261"/>
    </row>
    <row r="112" spans="1:11" ht="15" customHeight="1" x14ac:dyDescent="0.25">
      <c r="A112" s="205"/>
      <c r="B112" s="622"/>
      <c r="C112" s="623"/>
      <c r="D112" s="623"/>
      <c r="E112" s="623"/>
      <c r="F112" s="624"/>
      <c r="G112" s="246"/>
      <c r="H112" s="247"/>
      <c r="I112" s="260"/>
      <c r="J112" s="260"/>
      <c r="K112" s="261"/>
    </row>
    <row r="113" spans="1:11" ht="15" customHeight="1" x14ac:dyDescent="0.25">
      <c r="A113" s="205"/>
      <c r="B113" s="622"/>
      <c r="C113" s="623"/>
      <c r="D113" s="623"/>
      <c r="E113" s="623"/>
      <c r="F113" s="624"/>
      <c r="G113" s="246"/>
      <c r="H113" s="247"/>
      <c r="I113" s="260"/>
      <c r="J113" s="260"/>
      <c r="K113" s="261"/>
    </row>
    <row r="114" spans="1:11" ht="15" customHeight="1" x14ac:dyDescent="0.25">
      <c r="A114" s="205"/>
      <c r="B114" s="622"/>
      <c r="C114" s="623"/>
      <c r="D114" s="623"/>
      <c r="E114" s="623"/>
      <c r="F114" s="624"/>
      <c r="G114" s="246"/>
      <c r="H114" s="247"/>
      <c r="I114" s="260"/>
      <c r="J114" s="260"/>
      <c r="K114" s="261"/>
    </row>
    <row r="115" spans="1:11" x14ac:dyDescent="0.25">
      <c r="A115" s="205"/>
      <c r="B115" s="622"/>
      <c r="C115" s="623"/>
      <c r="D115" s="623"/>
      <c r="E115" s="623"/>
      <c r="F115" s="624"/>
      <c r="G115" s="246"/>
      <c r="H115" s="247"/>
      <c r="I115" s="612"/>
      <c r="J115" s="613"/>
      <c r="K115" s="614"/>
    </row>
    <row r="116" spans="1:11" x14ac:dyDescent="0.25">
      <c r="A116" s="205"/>
      <c r="B116" s="625"/>
      <c r="C116" s="625"/>
      <c r="D116" s="625"/>
      <c r="E116" s="625"/>
      <c r="F116" s="625"/>
      <c r="G116" s="246"/>
      <c r="H116" s="247"/>
      <c r="I116" s="613"/>
      <c r="J116" s="613"/>
      <c r="K116" s="614"/>
    </row>
    <row r="117" spans="1:11" ht="15.75" x14ac:dyDescent="0.25">
      <c r="A117" s="205"/>
      <c r="B117" s="611"/>
      <c r="C117" s="611"/>
      <c r="D117" s="611"/>
      <c r="E117" s="611"/>
      <c r="F117" s="611"/>
      <c r="G117" s="248"/>
      <c r="H117" s="248"/>
      <c r="I117" s="257"/>
      <c r="J117" s="257"/>
      <c r="K117" s="258"/>
    </row>
    <row r="118" spans="1:11" ht="15.75" x14ac:dyDescent="0.25">
      <c r="A118" s="205"/>
      <c r="B118" s="611"/>
      <c r="C118" s="611"/>
      <c r="D118" s="611"/>
      <c r="E118" s="611"/>
      <c r="F118" s="611"/>
      <c r="G118" s="248"/>
      <c r="H118" s="248"/>
      <c r="I118" s="257"/>
      <c r="J118" s="257"/>
      <c r="K118" s="258"/>
    </row>
    <row r="119" spans="1:11" ht="15.75" x14ac:dyDescent="0.25">
      <c r="A119" s="205"/>
      <c r="B119" s="611"/>
      <c r="C119" s="611"/>
      <c r="D119" s="611"/>
      <c r="E119" s="611"/>
      <c r="F119" s="611"/>
      <c r="G119" s="248"/>
      <c r="H119" s="248"/>
      <c r="I119" s="257"/>
      <c r="J119" s="257"/>
      <c r="K119" s="258"/>
    </row>
    <row r="120" spans="1:11" ht="15.75" x14ac:dyDescent="0.25">
      <c r="A120" s="205"/>
      <c r="B120" s="611"/>
      <c r="C120" s="611"/>
      <c r="D120" s="611"/>
      <c r="E120" s="611"/>
      <c r="F120" s="611"/>
      <c r="G120" s="248"/>
      <c r="H120" s="248"/>
      <c r="I120" s="257"/>
      <c r="J120" s="257"/>
      <c r="K120" s="258"/>
    </row>
    <row r="121" spans="1:11" ht="15.75" x14ac:dyDescent="0.25">
      <c r="A121" s="205"/>
      <c r="B121" s="611"/>
      <c r="C121" s="611"/>
      <c r="D121" s="611"/>
      <c r="E121" s="611"/>
      <c r="F121" s="611"/>
      <c r="G121" s="248"/>
      <c r="H121" s="248"/>
      <c r="I121" s="257"/>
      <c r="J121" s="257"/>
      <c r="K121" s="258"/>
    </row>
    <row r="122" spans="1:11" ht="15.75" x14ac:dyDescent="0.25">
      <c r="A122" s="205"/>
      <c r="B122" s="611"/>
      <c r="C122" s="611"/>
      <c r="D122" s="611"/>
      <c r="E122" s="611"/>
      <c r="F122" s="611"/>
      <c r="G122" s="248"/>
      <c r="H122" s="248"/>
      <c r="I122" s="257"/>
      <c r="J122" s="257"/>
      <c r="K122" s="258"/>
    </row>
    <row r="123" spans="1:11" ht="15.75" x14ac:dyDescent="0.25">
      <c r="A123" s="205"/>
      <c r="B123" s="611"/>
      <c r="C123" s="611"/>
      <c r="D123" s="611"/>
      <c r="E123" s="611"/>
      <c r="F123" s="611"/>
      <c r="G123" s="248"/>
      <c r="H123" s="248"/>
      <c r="I123" s="257"/>
      <c r="J123" s="257"/>
      <c r="K123" s="258"/>
    </row>
    <row r="124" spans="1:11" ht="15.75" x14ac:dyDescent="0.25">
      <c r="A124" s="205"/>
      <c r="B124" s="611"/>
      <c r="C124" s="611"/>
      <c r="D124" s="611"/>
      <c r="E124" s="611"/>
      <c r="F124" s="611"/>
      <c r="G124" s="248"/>
      <c r="H124" s="248"/>
      <c r="I124" s="257"/>
      <c r="J124" s="257"/>
      <c r="K124" s="258"/>
    </row>
    <row r="125" spans="1:11" ht="15.75" x14ac:dyDescent="0.25">
      <c r="A125" s="205"/>
      <c r="B125" s="611"/>
      <c r="C125" s="611"/>
      <c r="D125" s="611"/>
      <c r="E125" s="611"/>
      <c r="F125" s="611"/>
      <c r="G125" s="248"/>
      <c r="H125" s="248"/>
      <c r="I125" s="257"/>
      <c r="J125" s="257"/>
      <c r="K125" s="258"/>
    </row>
    <row r="126" spans="1:11" ht="15.75" x14ac:dyDescent="0.25">
      <c r="A126" s="205"/>
      <c r="B126" s="611"/>
      <c r="C126" s="611"/>
      <c r="D126" s="611"/>
      <c r="E126" s="611"/>
      <c r="F126" s="611"/>
      <c r="G126" s="248"/>
      <c r="H126" s="248"/>
      <c r="I126" s="257"/>
      <c r="J126" s="257"/>
      <c r="K126" s="258"/>
    </row>
    <row r="127" spans="1:11" ht="15.75" x14ac:dyDescent="0.25">
      <c r="A127" s="205"/>
      <c r="B127" s="611"/>
      <c r="C127" s="611"/>
      <c r="D127" s="611"/>
      <c r="E127" s="611"/>
      <c r="F127" s="611"/>
      <c r="G127" s="248"/>
      <c r="H127" s="248"/>
      <c r="I127" s="257"/>
      <c r="J127" s="257"/>
      <c r="K127" s="258"/>
    </row>
    <row r="128" spans="1:11" ht="15.75" x14ac:dyDescent="0.25">
      <c r="A128" s="205"/>
      <c r="B128" s="611"/>
      <c r="C128" s="611"/>
      <c r="D128" s="611"/>
      <c r="E128" s="611"/>
      <c r="F128" s="611"/>
      <c r="G128" s="248"/>
      <c r="H128" s="248"/>
      <c r="I128" s="257"/>
      <c r="J128" s="257"/>
      <c r="K128" s="258"/>
    </row>
    <row r="129" spans="1:11" ht="15.75" x14ac:dyDescent="0.25">
      <c r="A129" s="205"/>
      <c r="B129" s="611"/>
      <c r="C129" s="611"/>
      <c r="D129" s="611"/>
      <c r="E129" s="611"/>
      <c r="F129" s="611"/>
      <c r="G129" s="248"/>
      <c r="H129" s="248"/>
      <c r="I129" s="257"/>
      <c r="J129" s="257"/>
      <c r="K129" s="258"/>
    </row>
    <row r="130" spans="1:11" ht="15.75" x14ac:dyDescent="0.25">
      <c r="A130" s="205"/>
      <c r="B130" s="611"/>
      <c r="C130" s="611"/>
      <c r="D130" s="611"/>
      <c r="E130" s="611"/>
      <c r="F130" s="611"/>
      <c r="G130" s="248"/>
      <c r="H130" s="248"/>
      <c r="I130" s="257"/>
      <c r="J130" s="257"/>
      <c r="K130" s="258"/>
    </row>
    <row r="131" spans="1:11" ht="15.75" x14ac:dyDescent="0.25">
      <c r="A131" s="205"/>
      <c r="B131" s="611"/>
      <c r="C131" s="611"/>
      <c r="D131" s="611"/>
      <c r="E131" s="611"/>
      <c r="F131" s="611"/>
      <c r="G131" s="248"/>
      <c r="H131" s="248"/>
      <c r="I131" s="257"/>
      <c r="J131" s="257"/>
      <c r="K131" s="258"/>
    </row>
    <row r="132" spans="1:11" ht="15.75" x14ac:dyDescent="0.25">
      <c r="A132" s="205"/>
      <c r="B132" s="611"/>
      <c r="C132" s="611"/>
      <c r="D132" s="611"/>
      <c r="E132" s="611"/>
      <c r="F132" s="611"/>
      <c r="G132" s="248"/>
      <c r="H132" s="248"/>
      <c r="I132" s="257"/>
      <c r="J132" s="257"/>
      <c r="K132" s="258"/>
    </row>
    <row r="133" spans="1:11" ht="15.75" x14ac:dyDescent="0.25">
      <c r="A133" s="205"/>
      <c r="B133" s="611"/>
      <c r="C133" s="611"/>
      <c r="D133" s="611"/>
      <c r="E133" s="611"/>
      <c r="F133" s="611"/>
      <c r="G133" s="248"/>
      <c r="H133" s="248"/>
      <c r="I133" s="257"/>
      <c r="J133" s="257"/>
      <c r="K133" s="258"/>
    </row>
    <row r="134" spans="1:11" ht="15.75" x14ac:dyDescent="0.25">
      <c r="A134" s="205"/>
      <c r="B134" s="611"/>
      <c r="C134" s="611"/>
      <c r="D134" s="611"/>
      <c r="E134" s="611"/>
      <c r="F134" s="611"/>
      <c r="G134" s="248"/>
      <c r="H134" s="248"/>
      <c r="I134" s="257"/>
      <c r="J134" s="257"/>
      <c r="K134" s="258"/>
    </row>
    <row r="135" spans="1:11" ht="15.75" x14ac:dyDescent="0.25">
      <c r="A135" s="205"/>
      <c r="B135" s="611"/>
      <c r="C135" s="611"/>
      <c r="D135" s="611"/>
      <c r="E135" s="611"/>
      <c r="F135" s="611"/>
      <c r="G135" s="248"/>
      <c r="H135" s="248"/>
      <c r="I135" s="257"/>
      <c r="J135" s="257"/>
      <c r="K135" s="258"/>
    </row>
    <row r="136" spans="1:11" ht="15.75" x14ac:dyDescent="0.25">
      <c r="A136" s="205"/>
      <c r="B136" s="611"/>
      <c r="C136" s="611"/>
      <c r="D136" s="611"/>
      <c r="E136" s="611"/>
      <c r="F136" s="611"/>
      <c r="G136" s="248"/>
      <c r="H136" s="248"/>
      <c r="I136" s="257"/>
      <c r="J136" s="257"/>
      <c r="K136" s="258"/>
    </row>
    <row r="137" spans="1:11" ht="15.75" x14ac:dyDescent="0.25">
      <c r="A137" s="205"/>
      <c r="B137" s="611"/>
      <c r="C137" s="611"/>
      <c r="D137" s="611"/>
      <c r="E137" s="611"/>
      <c r="F137" s="611"/>
      <c r="G137" s="248"/>
      <c r="H137" s="248"/>
      <c r="I137" s="257"/>
      <c r="J137" s="257"/>
      <c r="K137" s="258"/>
    </row>
    <row r="138" spans="1:11" ht="15.75" x14ac:dyDescent="0.25">
      <c r="A138" s="205"/>
      <c r="B138" s="611"/>
      <c r="C138" s="611"/>
      <c r="D138" s="611"/>
      <c r="E138" s="611"/>
      <c r="F138" s="611"/>
      <c r="G138" s="248"/>
      <c r="H138" s="248"/>
      <c r="I138" s="257"/>
      <c r="J138" s="257"/>
      <c r="K138" s="258"/>
    </row>
    <row r="139" spans="1:11" ht="15.75" x14ac:dyDescent="0.25">
      <c r="A139" s="205"/>
      <c r="B139" s="611"/>
      <c r="C139" s="611"/>
      <c r="D139" s="611"/>
      <c r="E139" s="611"/>
      <c r="F139" s="611"/>
      <c r="G139" s="248"/>
      <c r="H139" s="248"/>
      <c r="I139" s="257"/>
      <c r="J139" s="257"/>
      <c r="K139" s="258"/>
    </row>
    <row r="140" spans="1:11" ht="15.75" x14ac:dyDescent="0.25">
      <c r="A140" s="205"/>
      <c r="B140" s="611"/>
      <c r="C140" s="611"/>
      <c r="D140" s="611"/>
      <c r="E140" s="611"/>
      <c r="F140" s="611"/>
      <c r="G140" s="248"/>
      <c r="H140" s="248"/>
      <c r="I140" s="257"/>
      <c r="J140" s="257"/>
      <c r="K140" s="258"/>
    </row>
    <row r="141" spans="1:11" ht="15.75" x14ac:dyDescent="0.25">
      <c r="A141" s="205"/>
      <c r="B141" s="611"/>
      <c r="C141" s="611"/>
      <c r="D141" s="611"/>
      <c r="E141" s="611"/>
      <c r="F141" s="611"/>
      <c r="G141" s="248"/>
      <c r="H141" s="248"/>
      <c r="I141" s="257"/>
      <c r="J141" s="257"/>
      <c r="K141" s="258"/>
    </row>
    <row r="142" spans="1:11" ht="15.75" x14ac:dyDescent="0.25">
      <c r="A142" s="205"/>
      <c r="B142" s="611"/>
      <c r="C142" s="611"/>
      <c r="D142" s="611"/>
      <c r="E142" s="611"/>
      <c r="F142" s="611"/>
      <c r="G142" s="248"/>
      <c r="H142" s="248"/>
      <c r="I142" s="257"/>
      <c r="J142" s="257"/>
      <c r="K142" s="258"/>
    </row>
    <row r="143" spans="1:11" ht="15.75" x14ac:dyDescent="0.25">
      <c r="A143" s="205"/>
      <c r="B143" s="611"/>
      <c r="C143" s="611"/>
      <c r="D143" s="611"/>
      <c r="E143" s="611"/>
      <c r="F143" s="611"/>
      <c r="G143" s="248"/>
      <c r="H143" s="248"/>
      <c r="I143" s="257"/>
      <c r="J143" s="257"/>
      <c r="K143" s="258"/>
    </row>
    <row r="144" spans="1:11" ht="15.75" x14ac:dyDescent="0.25">
      <c r="A144" s="205"/>
      <c r="B144" s="611"/>
      <c r="C144" s="611"/>
      <c r="D144" s="611"/>
      <c r="E144" s="611"/>
      <c r="F144" s="611"/>
      <c r="G144" s="248"/>
      <c r="H144" s="248"/>
      <c r="I144" s="257"/>
      <c r="J144" s="257"/>
      <c r="K144" s="258"/>
    </row>
    <row r="145" spans="1:11" ht="15.75" x14ac:dyDescent="0.25">
      <c r="A145" s="205"/>
      <c r="B145" s="611"/>
      <c r="C145" s="611"/>
      <c r="D145" s="611"/>
      <c r="E145" s="611"/>
      <c r="F145" s="611"/>
      <c r="G145" s="248"/>
      <c r="H145" s="248"/>
      <c r="I145" s="257"/>
      <c r="J145" s="257"/>
      <c r="K145" s="258"/>
    </row>
    <row r="146" spans="1:11" ht="15.75" x14ac:dyDescent="0.25">
      <c r="A146" s="205"/>
      <c r="B146" s="611"/>
      <c r="C146" s="611"/>
      <c r="D146" s="611"/>
      <c r="E146" s="611"/>
      <c r="F146" s="611"/>
      <c r="G146" s="248"/>
      <c r="H146" s="248"/>
      <c r="I146" s="257"/>
      <c r="J146" s="257"/>
      <c r="K146" s="258"/>
    </row>
    <row r="147" spans="1:11" ht="15.75" x14ac:dyDescent="0.25">
      <c r="A147" s="205"/>
      <c r="B147" s="611"/>
      <c r="C147" s="611"/>
      <c r="D147" s="611"/>
      <c r="E147" s="611"/>
      <c r="F147" s="611"/>
      <c r="G147" s="248"/>
      <c r="H147" s="248"/>
      <c r="I147" s="257"/>
      <c r="J147" s="257"/>
      <c r="K147" s="258"/>
    </row>
    <row r="148" spans="1:11" ht="15.75" x14ac:dyDescent="0.25">
      <c r="A148" s="205"/>
      <c r="B148" s="611"/>
      <c r="C148" s="611"/>
      <c r="D148" s="611"/>
      <c r="E148" s="611"/>
      <c r="F148" s="611"/>
      <c r="G148" s="248"/>
      <c r="H148" s="248"/>
      <c r="I148" s="257"/>
      <c r="J148" s="257"/>
      <c r="K148" s="258"/>
    </row>
    <row r="149" spans="1:11" ht="15.75" x14ac:dyDescent="0.25">
      <c r="A149" s="205"/>
      <c r="B149" s="611"/>
      <c r="C149" s="611"/>
      <c r="D149" s="611"/>
      <c r="E149" s="611"/>
      <c r="F149" s="611"/>
      <c r="G149" s="248"/>
      <c r="H149" s="248"/>
      <c r="I149" s="257"/>
      <c r="J149" s="257"/>
      <c r="K149" s="258"/>
    </row>
    <row r="150" spans="1:11" ht="15.75" x14ac:dyDescent="0.25">
      <c r="A150" s="205"/>
      <c r="B150" s="611"/>
      <c r="C150" s="611"/>
      <c r="D150" s="611"/>
      <c r="E150" s="611"/>
      <c r="F150" s="611"/>
      <c r="G150" s="248"/>
      <c r="H150" s="248"/>
      <c r="I150" s="257"/>
      <c r="J150" s="257"/>
      <c r="K150" s="258"/>
    </row>
    <row r="151" spans="1:11" ht="15.75" x14ac:dyDescent="0.25">
      <c r="A151" s="205"/>
      <c r="B151" s="611"/>
      <c r="C151" s="611"/>
      <c r="D151" s="611"/>
      <c r="E151" s="611"/>
      <c r="F151" s="611"/>
      <c r="G151" s="248"/>
      <c r="H151" s="248"/>
      <c r="I151" s="257"/>
      <c r="J151" s="257"/>
      <c r="K151" s="258"/>
    </row>
    <row r="152" spans="1:11" ht="15.75" x14ac:dyDescent="0.25">
      <c r="A152" s="205"/>
      <c r="B152" s="611"/>
      <c r="C152" s="611"/>
      <c r="D152" s="611"/>
      <c r="E152" s="611"/>
      <c r="F152" s="611"/>
      <c r="G152" s="248"/>
      <c r="H152" s="248"/>
      <c r="I152" s="257"/>
      <c r="J152" s="257"/>
      <c r="K152" s="258"/>
    </row>
    <row r="153" spans="1:11" ht="15.75" x14ac:dyDescent="0.25">
      <c r="A153" s="205"/>
      <c r="B153" s="611"/>
      <c r="C153" s="611"/>
      <c r="D153" s="611"/>
      <c r="E153" s="611"/>
      <c r="F153" s="611"/>
      <c r="G153" s="248"/>
      <c r="H153" s="248"/>
      <c r="I153" s="257"/>
      <c r="J153" s="257"/>
      <c r="K153" s="258"/>
    </row>
    <row r="154" spans="1:11" ht="15.75" x14ac:dyDescent="0.25">
      <c r="A154" s="205"/>
      <c r="B154" s="611"/>
      <c r="C154" s="611"/>
      <c r="D154" s="611"/>
      <c r="E154" s="611"/>
      <c r="F154" s="611"/>
      <c r="G154" s="248"/>
      <c r="H154" s="248"/>
      <c r="I154" s="257"/>
      <c r="J154" s="257"/>
      <c r="K154" s="258"/>
    </row>
    <row r="155" spans="1:11" ht="15.75" x14ac:dyDescent="0.25">
      <c r="A155" s="205"/>
      <c r="B155" s="611"/>
      <c r="C155" s="611"/>
      <c r="D155" s="611"/>
      <c r="E155" s="611"/>
      <c r="F155" s="611"/>
      <c r="G155" s="248"/>
      <c r="H155" s="248"/>
      <c r="I155" s="257"/>
      <c r="J155" s="257"/>
      <c r="K155" s="258"/>
    </row>
    <row r="156" spans="1:11" ht="15.75" x14ac:dyDescent="0.25">
      <c r="A156" s="205"/>
      <c r="B156" s="611"/>
      <c r="C156" s="611"/>
      <c r="D156" s="611"/>
      <c r="E156" s="611"/>
      <c r="F156" s="611"/>
      <c r="G156" s="248"/>
      <c r="H156" s="248"/>
      <c r="I156" s="257"/>
      <c r="J156" s="257"/>
      <c r="K156" s="258"/>
    </row>
    <row r="157" spans="1:11" ht="15.75" x14ac:dyDescent="0.25">
      <c r="A157" s="205"/>
      <c r="B157" s="611"/>
      <c r="C157" s="611"/>
      <c r="D157" s="611"/>
      <c r="E157" s="611"/>
      <c r="F157" s="611"/>
      <c r="G157" s="248"/>
      <c r="H157" s="248"/>
      <c r="I157" s="257"/>
      <c r="J157" s="257"/>
      <c r="K157" s="258"/>
    </row>
    <row r="158" spans="1:11" ht="15.75" x14ac:dyDescent="0.25">
      <c r="A158" s="205"/>
      <c r="B158" s="611"/>
      <c r="C158" s="611"/>
      <c r="D158" s="611"/>
      <c r="E158" s="611"/>
      <c r="F158" s="611"/>
      <c r="G158" s="248"/>
      <c r="H158" s="248"/>
      <c r="I158" s="257"/>
      <c r="J158" s="257"/>
      <c r="K158" s="258"/>
    </row>
    <row r="159" spans="1:11" ht="15.75" x14ac:dyDescent="0.25">
      <c r="A159" s="205"/>
      <c r="B159" s="611"/>
      <c r="C159" s="611"/>
      <c r="D159" s="611"/>
      <c r="E159" s="611"/>
      <c r="F159" s="611"/>
      <c r="G159" s="248"/>
      <c r="H159" s="248"/>
      <c r="I159" s="257"/>
      <c r="J159" s="257"/>
      <c r="K159" s="258"/>
    </row>
    <row r="160" spans="1:11" ht="15.75" x14ac:dyDescent="0.25">
      <c r="A160" s="205"/>
      <c r="B160" s="611"/>
      <c r="C160" s="611"/>
      <c r="D160" s="611"/>
      <c r="E160" s="611"/>
      <c r="F160" s="611"/>
      <c r="G160" s="248"/>
      <c r="H160" s="248"/>
      <c r="I160" s="257"/>
      <c r="J160" s="257"/>
      <c r="K160" s="258"/>
    </row>
    <row r="161" spans="1:11" ht="15.75" x14ac:dyDescent="0.25">
      <c r="A161" s="205"/>
      <c r="B161" s="611"/>
      <c r="C161" s="611"/>
      <c r="D161" s="611"/>
      <c r="E161" s="611"/>
      <c r="F161" s="611"/>
      <c r="G161" s="248"/>
      <c r="H161" s="248"/>
      <c r="I161" s="257"/>
      <c r="J161" s="257"/>
      <c r="K161" s="258"/>
    </row>
    <row r="162" spans="1:11" ht="15.75" x14ac:dyDescent="0.25">
      <c r="A162" s="205"/>
      <c r="B162" s="611"/>
      <c r="C162" s="611"/>
      <c r="D162" s="611"/>
      <c r="E162" s="611"/>
      <c r="F162" s="611"/>
      <c r="G162" s="248"/>
      <c r="H162" s="248"/>
      <c r="I162" s="257"/>
      <c r="J162" s="257"/>
      <c r="K162" s="258"/>
    </row>
    <row r="163" spans="1:11" ht="15.75" x14ac:dyDescent="0.25">
      <c r="A163" s="205"/>
      <c r="B163" s="611"/>
      <c r="C163" s="611"/>
      <c r="D163" s="611"/>
      <c r="E163" s="611"/>
      <c r="F163" s="611"/>
      <c r="G163" s="248"/>
      <c r="H163" s="248"/>
      <c r="I163" s="257"/>
      <c r="J163" s="257"/>
      <c r="K163" s="258"/>
    </row>
    <row r="164" spans="1:11" ht="15.75" x14ac:dyDescent="0.25">
      <c r="A164" s="205"/>
      <c r="B164" s="611"/>
      <c r="C164" s="611"/>
      <c r="D164" s="611"/>
      <c r="E164" s="611"/>
      <c r="F164" s="611"/>
      <c r="G164" s="248"/>
      <c r="H164" s="248"/>
      <c r="I164" s="257"/>
      <c r="J164" s="257"/>
      <c r="K164" s="258"/>
    </row>
    <row r="165" spans="1:11" ht="15.75" x14ac:dyDescent="0.25">
      <c r="A165" s="205"/>
      <c r="B165" s="611"/>
      <c r="C165" s="611"/>
      <c r="D165" s="611"/>
      <c r="E165" s="611"/>
      <c r="F165" s="611"/>
      <c r="G165" s="248"/>
      <c r="H165" s="248"/>
      <c r="I165" s="257"/>
      <c r="J165" s="257"/>
      <c r="K165" s="258"/>
    </row>
    <row r="166" spans="1:11" ht="15.75" x14ac:dyDescent="0.25">
      <c r="A166" s="205"/>
      <c r="B166" s="611"/>
      <c r="C166" s="611"/>
      <c r="D166" s="611"/>
      <c r="E166" s="611"/>
      <c r="F166" s="611"/>
      <c r="G166" s="248"/>
      <c r="H166" s="248"/>
      <c r="I166" s="257"/>
      <c r="J166" s="257"/>
      <c r="K166" s="258"/>
    </row>
    <row r="167" spans="1:11" ht="15.75" x14ac:dyDescent="0.25">
      <c r="A167" s="205"/>
      <c r="B167" s="611"/>
      <c r="C167" s="611"/>
      <c r="D167" s="611"/>
      <c r="E167" s="611"/>
      <c r="F167" s="611"/>
      <c r="G167" s="248"/>
      <c r="H167" s="248"/>
      <c r="I167" s="257"/>
      <c r="J167" s="257"/>
      <c r="K167" s="258"/>
    </row>
    <row r="168" spans="1:11" ht="15.75" x14ac:dyDescent="0.25">
      <c r="A168" s="205"/>
      <c r="B168" s="611"/>
      <c r="C168" s="611"/>
      <c r="D168" s="611"/>
      <c r="E168" s="611"/>
      <c r="F168" s="611"/>
      <c r="G168" s="248"/>
      <c r="H168" s="248"/>
      <c r="I168" s="257"/>
      <c r="J168" s="257"/>
      <c r="K168" s="258"/>
    </row>
    <row r="169" spans="1:11" ht="15.75" x14ac:dyDescent="0.25">
      <c r="A169" s="205"/>
      <c r="B169" s="611"/>
      <c r="C169" s="611"/>
      <c r="D169" s="611"/>
      <c r="E169" s="611"/>
      <c r="F169" s="611"/>
      <c r="G169" s="248"/>
      <c r="H169" s="248"/>
      <c r="I169" s="257"/>
      <c r="J169" s="257"/>
      <c r="K169" s="258"/>
    </row>
    <row r="170" spans="1:11" ht="15.75" x14ac:dyDescent="0.25">
      <c r="A170" s="205"/>
      <c r="B170" s="611"/>
      <c r="C170" s="611"/>
      <c r="D170" s="611"/>
      <c r="E170" s="611"/>
      <c r="F170" s="611"/>
      <c r="G170" s="248"/>
      <c r="H170" s="248"/>
      <c r="I170" s="257"/>
      <c r="J170" s="257"/>
      <c r="K170" s="258"/>
    </row>
    <row r="171" spans="1:11" ht="15.75" x14ac:dyDescent="0.25">
      <c r="A171" s="205"/>
      <c r="B171" s="611"/>
      <c r="C171" s="611"/>
      <c r="D171" s="611"/>
      <c r="E171" s="611"/>
      <c r="F171" s="611"/>
      <c r="G171" s="248"/>
      <c r="H171" s="248"/>
      <c r="I171" s="257"/>
      <c r="J171" s="257"/>
      <c r="K171" s="258"/>
    </row>
    <row r="172" spans="1:11" ht="15.75" x14ac:dyDescent="0.25">
      <c r="A172" s="205"/>
      <c r="B172" s="611"/>
      <c r="C172" s="611"/>
      <c r="D172" s="611"/>
      <c r="E172" s="611"/>
      <c r="F172" s="611"/>
      <c r="G172" s="248"/>
      <c r="H172" s="248"/>
      <c r="I172" s="257"/>
      <c r="J172" s="257"/>
      <c r="K172" s="258"/>
    </row>
    <row r="173" spans="1:11" ht="15.75" x14ac:dyDescent="0.25">
      <c r="A173" s="205"/>
      <c r="B173" s="611"/>
      <c r="C173" s="611"/>
      <c r="D173" s="611"/>
      <c r="E173" s="611"/>
      <c r="F173" s="611"/>
      <c r="G173" s="248"/>
      <c r="H173" s="248"/>
      <c r="I173" s="257"/>
      <c r="J173" s="257"/>
      <c r="K173" s="258"/>
    </row>
    <row r="174" spans="1:11" ht="15.75" x14ac:dyDescent="0.25">
      <c r="A174" s="205"/>
      <c r="B174" s="611"/>
      <c r="C174" s="611"/>
      <c r="D174" s="611"/>
      <c r="E174" s="611"/>
      <c r="F174" s="611"/>
      <c r="G174" s="248"/>
      <c r="H174" s="248"/>
      <c r="I174" s="257"/>
      <c r="J174" s="257"/>
      <c r="K174" s="258"/>
    </row>
    <row r="175" spans="1:11" ht="15.75" x14ac:dyDescent="0.25">
      <c r="A175" s="205"/>
      <c r="B175" s="611"/>
      <c r="C175" s="611"/>
      <c r="D175" s="611"/>
      <c r="E175" s="611"/>
      <c r="F175" s="611"/>
      <c r="G175" s="248"/>
      <c r="H175" s="248"/>
      <c r="I175" s="257"/>
      <c r="J175" s="257"/>
      <c r="K175" s="258"/>
    </row>
    <row r="176" spans="1:11" ht="15.75" x14ac:dyDescent="0.25">
      <c r="A176" s="205"/>
      <c r="B176" s="611"/>
      <c r="C176" s="611"/>
      <c r="D176" s="611"/>
      <c r="E176" s="611"/>
      <c r="F176" s="611"/>
      <c r="G176" s="248"/>
      <c r="H176" s="248"/>
      <c r="I176" s="257"/>
      <c r="J176" s="257"/>
      <c r="K176" s="258"/>
    </row>
    <row r="177" spans="1:11" ht="15.75" x14ac:dyDescent="0.25">
      <c r="A177" s="205"/>
      <c r="B177" s="611"/>
      <c r="C177" s="611"/>
      <c r="D177" s="611"/>
      <c r="E177" s="611"/>
      <c r="F177" s="611"/>
      <c r="G177" s="248"/>
      <c r="H177" s="248"/>
      <c r="I177" s="257"/>
      <c r="J177" s="257"/>
      <c r="K177" s="258"/>
    </row>
    <row r="178" spans="1:11" ht="15.75" x14ac:dyDescent="0.25">
      <c r="A178" s="205"/>
      <c r="B178" s="611"/>
      <c r="C178" s="611"/>
      <c r="D178" s="611"/>
      <c r="E178" s="611"/>
      <c r="F178" s="611"/>
      <c r="G178" s="248"/>
      <c r="H178" s="248"/>
      <c r="I178" s="257"/>
      <c r="J178" s="257"/>
      <c r="K178" s="258"/>
    </row>
    <row r="179" spans="1:11" ht="15.75" x14ac:dyDescent="0.25">
      <c r="A179" s="205"/>
      <c r="B179" s="611"/>
      <c r="C179" s="611"/>
      <c r="D179" s="611"/>
      <c r="E179" s="611"/>
      <c r="F179" s="611"/>
      <c r="G179" s="248"/>
      <c r="H179" s="248"/>
      <c r="I179" s="257"/>
      <c r="J179" s="257"/>
      <c r="K179" s="258"/>
    </row>
    <row r="180" spans="1:11" ht="15.75" x14ac:dyDescent="0.25">
      <c r="A180" s="205"/>
      <c r="B180" s="611"/>
      <c r="C180" s="611"/>
      <c r="D180" s="611"/>
      <c r="E180" s="611"/>
      <c r="F180" s="611"/>
      <c r="G180" s="248"/>
      <c r="H180" s="248"/>
      <c r="I180" s="257"/>
      <c r="J180" s="257"/>
      <c r="K180" s="258"/>
    </row>
    <row r="181" spans="1:11" ht="15.75" x14ac:dyDescent="0.25">
      <c r="A181" s="205"/>
      <c r="B181" s="611"/>
      <c r="C181" s="611"/>
      <c r="D181" s="611"/>
      <c r="E181" s="611"/>
      <c r="F181" s="611"/>
      <c r="G181" s="248"/>
      <c r="H181" s="249"/>
      <c r="I181" s="227"/>
      <c r="J181" s="227"/>
      <c r="K181" s="228"/>
    </row>
    <row r="182" spans="1:11" ht="15.75" x14ac:dyDescent="0.25">
      <c r="A182" s="205"/>
      <c r="B182" s="611"/>
      <c r="C182" s="611"/>
      <c r="D182" s="611"/>
      <c r="E182" s="611"/>
      <c r="F182" s="611"/>
      <c r="G182" s="248"/>
      <c r="H182" s="249"/>
      <c r="I182" s="227"/>
      <c r="J182" s="227"/>
      <c r="K182" s="228"/>
    </row>
    <row r="183" spans="1:11" ht="15.75" x14ac:dyDescent="0.25">
      <c r="A183" s="205"/>
      <c r="B183" s="644"/>
      <c r="C183" s="644"/>
      <c r="D183" s="644"/>
      <c r="E183" s="644"/>
      <c r="F183" s="644"/>
      <c r="G183" s="249"/>
      <c r="H183" s="249"/>
      <c r="I183" s="227"/>
      <c r="J183" s="227"/>
      <c r="K183" s="228"/>
    </row>
    <row r="184" spans="1:11" ht="15.75" x14ac:dyDescent="0.25">
      <c r="A184" s="205"/>
      <c r="B184" s="611"/>
      <c r="C184" s="611"/>
      <c r="D184" s="611"/>
      <c r="E184" s="611"/>
      <c r="F184" s="611"/>
      <c r="G184" s="248"/>
      <c r="H184" s="248"/>
      <c r="I184" s="612"/>
      <c r="J184" s="613"/>
      <c r="K184" s="614"/>
    </row>
    <row r="185" spans="1:11" ht="15.75" x14ac:dyDescent="0.25">
      <c r="A185" s="205"/>
      <c r="B185" s="611"/>
      <c r="C185" s="611"/>
      <c r="D185" s="611"/>
      <c r="E185" s="611"/>
      <c r="F185" s="611"/>
      <c r="G185" s="248"/>
      <c r="H185" s="248"/>
      <c r="I185" s="619"/>
      <c r="J185" s="620"/>
      <c r="K185" s="621"/>
    </row>
    <row r="186" spans="1:11" ht="15.75" x14ac:dyDescent="0.25">
      <c r="A186" s="205"/>
      <c r="B186" s="611"/>
      <c r="C186" s="611"/>
      <c r="D186" s="611"/>
      <c r="E186" s="611"/>
      <c r="F186" s="611"/>
      <c r="G186" s="248"/>
      <c r="H186" s="248"/>
      <c r="I186" s="612"/>
      <c r="J186" s="613"/>
      <c r="K186" s="614"/>
    </row>
    <row r="187" spans="1:11" ht="15.75" x14ac:dyDescent="0.25">
      <c r="A187" s="205"/>
      <c r="B187" s="611"/>
      <c r="C187" s="611"/>
      <c r="D187" s="611"/>
      <c r="E187" s="611"/>
      <c r="F187" s="611"/>
      <c r="G187" s="248"/>
      <c r="H187" s="248"/>
      <c r="I187" s="612"/>
      <c r="J187" s="613"/>
      <c r="K187" s="614"/>
    </row>
    <row r="188" spans="1:11" ht="15.75" x14ac:dyDescent="0.25">
      <c r="A188" s="205"/>
      <c r="B188" s="611"/>
      <c r="C188" s="611"/>
      <c r="D188" s="611"/>
      <c r="E188" s="611"/>
      <c r="F188" s="611"/>
      <c r="G188" s="248"/>
      <c r="H188" s="248"/>
      <c r="I188" s="612"/>
      <c r="J188" s="613"/>
      <c r="K188" s="614"/>
    </row>
    <row r="189" spans="1:11" ht="15.75" x14ac:dyDescent="0.25">
      <c r="A189" s="205"/>
      <c r="B189" s="611"/>
      <c r="C189" s="611"/>
      <c r="D189" s="611"/>
      <c r="E189" s="611"/>
      <c r="F189" s="611"/>
      <c r="G189" s="248"/>
      <c r="H189" s="248"/>
      <c r="I189" s="612"/>
      <c r="J189" s="613"/>
      <c r="K189" s="614"/>
    </row>
    <row r="190" spans="1:11" ht="15.75" x14ac:dyDescent="0.25">
      <c r="A190" s="205"/>
      <c r="B190" s="611"/>
      <c r="C190" s="611"/>
      <c r="D190" s="611"/>
      <c r="E190" s="611"/>
      <c r="F190" s="611"/>
      <c r="G190" s="248"/>
      <c r="H190" s="248"/>
      <c r="I190" s="612"/>
      <c r="J190" s="613"/>
      <c r="K190" s="614"/>
    </row>
    <row r="191" spans="1:11" ht="15.75" x14ac:dyDescent="0.25">
      <c r="A191" s="205"/>
      <c r="B191" s="611"/>
      <c r="C191" s="611"/>
      <c r="D191" s="611"/>
      <c r="E191" s="611"/>
      <c r="F191" s="611"/>
      <c r="G191" s="248"/>
      <c r="H191" s="248"/>
      <c r="I191" s="612"/>
      <c r="J191" s="613"/>
      <c r="K191" s="614"/>
    </row>
    <row r="192" spans="1:11" ht="15.75" x14ac:dyDescent="0.25">
      <c r="A192" s="205"/>
      <c r="B192" s="611"/>
      <c r="C192" s="611"/>
      <c r="D192" s="611"/>
      <c r="E192" s="611"/>
      <c r="F192" s="611"/>
      <c r="G192" s="248"/>
      <c r="H192" s="248"/>
      <c r="I192" s="612"/>
      <c r="J192" s="613"/>
      <c r="K192" s="613"/>
    </row>
    <row r="193" spans="1:11" ht="15.75" x14ac:dyDescent="0.25">
      <c r="A193" s="205"/>
      <c r="B193" s="611"/>
      <c r="C193" s="611"/>
      <c r="D193" s="611"/>
      <c r="E193" s="611"/>
      <c r="F193" s="611"/>
      <c r="G193" s="248"/>
      <c r="H193" s="248"/>
      <c r="I193" s="612"/>
      <c r="J193" s="613"/>
      <c r="K193" s="613"/>
    </row>
    <row r="194" spans="1:11" ht="15.75" x14ac:dyDescent="0.25">
      <c r="A194" s="205"/>
      <c r="B194" s="611"/>
      <c r="C194" s="611"/>
      <c r="D194" s="611"/>
      <c r="E194" s="611"/>
      <c r="F194" s="611"/>
      <c r="G194" s="248"/>
      <c r="H194" s="248"/>
      <c r="I194" s="236"/>
      <c r="J194" s="236"/>
      <c r="K194" s="236"/>
    </row>
    <row r="195" spans="1:11" ht="15.75" x14ac:dyDescent="0.25">
      <c r="A195" s="205"/>
      <c r="B195" s="611"/>
      <c r="C195" s="611"/>
      <c r="D195" s="611"/>
      <c r="E195" s="611"/>
      <c r="F195" s="611"/>
      <c r="G195" s="248"/>
      <c r="H195" s="248"/>
      <c r="I195" s="236"/>
      <c r="J195" s="236"/>
      <c r="K195" s="236"/>
    </row>
    <row r="196" spans="1:11" ht="15.75" x14ac:dyDescent="0.25">
      <c r="A196" s="205"/>
      <c r="B196" s="611"/>
      <c r="C196" s="611"/>
      <c r="D196" s="611"/>
      <c r="E196" s="611"/>
      <c r="F196" s="611"/>
      <c r="G196" s="248"/>
      <c r="H196" s="248"/>
      <c r="I196" s="236"/>
      <c r="J196" s="236"/>
      <c r="K196" s="236"/>
    </row>
    <row r="197" spans="1:11" ht="15.75" x14ac:dyDescent="0.25">
      <c r="A197" s="205"/>
      <c r="B197" s="611"/>
      <c r="C197" s="611"/>
      <c r="D197" s="611"/>
      <c r="E197" s="611"/>
      <c r="F197" s="611"/>
      <c r="G197" s="248"/>
      <c r="H197" s="248"/>
      <c r="I197" s="236"/>
      <c r="J197" s="236"/>
      <c r="K197" s="236"/>
    </row>
    <row r="198" spans="1:11" ht="15.75" x14ac:dyDescent="0.25">
      <c r="A198" s="205"/>
      <c r="B198" s="611"/>
      <c r="C198" s="611"/>
      <c r="D198" s="611"/>
      <c r="E198" s="611"/>
      <c r="F198" s="611"/>
      <c r="G198" s="248"/>
      <c r="H198" s="248"/>
      <c r="I198" s="236"/>
      <c r="J198" s="236"/>
      <c r="K198" s="236"/>
    </row>
    <row r="199" spans="1:11" ht="15.75" x14ac:dyDescent="0.25">
      <c r="A199" s="205"/>
      <c r="B199" s="611"/>
      <c r="C199" s="611"/>
      <c r="D199" s="611"/>
      <c r="E199" s="611"/>
      <c r="F199" s="611"/>
      <c r="G199" s="248"/>
      <c r="H199" s="248"/>
      <c r="I199" s="236"/>
      <c r="J199" s="236"/>
      <c r="K199" s="236"/>
    </row>
    <row r="200" spans="1:11" ht="15.75" x14ac:dyDescent="0.25">
      <c r="A200" s="205"/>
      <c r="B200" s="611"/>
      <c r="C200" s="611"/>
      <c r="D200" s="611"/>
      <c r="E200" s="611"/>
      <c r="F200" s="611"/>
      <c r="G200" s="248"/>
      <c r="H200" s="248"/>
      <c r="I200" s="236"/>
      <c r="J200" s="236"/>
      <c r="K200" s="236"/>
    </row>
    <row r="201" spans="1:11" ht="15.75" x14ac:dyDescent="0.25">
      <c r="A201" s="205"/>
      <c r="B201" s="611"/>
      <c r="C201" s="611"/>
      <c r="D201" s="611"/>
      <c r="E201" s="611"/>
      <c r="F201" s="611"/>
      <c r="G201" s="248"/>
      <c r="H201" s="248"/>
      <c r="I201" s="236"/>
      <c r="J201" s="236"/>
      <c r="K201" s="236"/>
    </row>
    <row r="202" spans="1:11" ht="15.75" x14ac:dyDescent="0.25">
      <c r="A202" s="205"/>
      <c r="B202" s="611"/>
      <c r="C202" s="611"/>
      <c r="D202" s="611"/>
      <c r="E202" s="611"/>
      <c r="F202" s="611"/>
      <c r="G202" s="248"/>
      <c r="H202" s="248"/>
      <c r="I202" s="236"/>
      <c r="J202" s="236"/>
      <c r="K202" s="236"/>
    </row>
    <row r="203" spans="1:11" ht="15.75" x14ac:dyDescent="0.25">
      <c r="A203" s="205"/>
      <c r="B203" s="611"/>
      <c r="C203" s="611"/>
      <c r="D203" s="611"/>
      <c r="E203" s="611"/>
      <c r="F203" s="611"/>
      <c r="G203" s="248"/>
      <c r="H203" s="248"/>
      <c r="I203" s="236"/>
      <c r="J203" s="236"/>
      <c r="K203" s="236"/>
    </row>
    <row r="204" spans="1:11" ht="15.75" x14ac:dyDescent="0.25">
      <c r="A204" s="205"/>
      <c r="B204" s="611"/>
      <c r="C204" s="611"/>
      <c r="D204" s="611"/>
      <c r="E204" s="611"/>
      <c r="F204" s="611"/>
      <c r="G204" s="248"/>
      <c r="H204" s="248"/>
      <c r="I204" s="612"/>
      <c r="J204" s="613"/>
      <c r="K204" s="614"/>
    </row>
    <row r="205" spans="1:11" ht="15.75" x14ac:dyDescent="0.25">
      <c r="A205" s="205"/>
      <c r="B205" s="611"/>
      <c r="C205" s="611"/>
      <c r="D205" s="611"/>
      <c r="E205" s="611"/>
      <c r="F205" s="611"/>
      <c r="G205" s="248"/>
      <c r="H205" s="248"/>
      <c r="I205" s="612"/>
      <c r="J205" s="613"/>
      <c r="K205" s="614"/>
    </row>
    <row r="206" spans="1:11" ht="15.75" x14ac:dyDescent="0.25">
      <c r="A206" s="205"/>
      <c r="B206" s="611"/>
      <c r="C206" s="611"/>
      <c r="D206" s="611"/>
      <c r="E206" s="611"/>
      <c r="F206" s="611"/>
      <c r="G206" s="248"/>
      <c r="H206" s="248"/>
      <c r="I206" s="612"/>
      <c r="J206" s="613"/>
      <c r="K206" s="614"/>
    </row>
    <row r="207" spans="1:11" ht="15.75" x14ac:dyDescent="0.25">
      <c r="A207" s="205"/>
      <c r="B207" s="611"/>
      <c r="C207" s="611"/>
      <c r="D207" s="611"/>
      <c r="E207" s="611"/>
      <c r="F207" s="611"/>
      <c r="G207" s="248"/>
      <c r="H207" s="248"/>
      <c r="I207" s="612"/>
      <c r="J207" s="613"/>
      <c r="K207" s="614"/>
    </row>
    <row r="208" spans="1:11" ht="15.75" x14ac:dyDescent="0.25">
      <c r="A208" s="205"/>
      <c r="B208" s="611"/>
      <c r="C208" s="611"/>
      <c r="D208" s="611"/>
      <c r="E208" s="611"/>
      <c r="F208" s="611"/>
      <c r="G208" s="248"/>
      <c r="H208" s="248"/>
      <c r="I208" s="612"/>
      <c r="J208" s="613"/>
      <c r="K208" s="614"/>
    </row>
    <row r="209" spans="1:11" ht="15.75" x14ac:dyDescent="0.25">
      <c r="A209" s="205"/>
      <c r="B209" s="611"/>
      <c r="C209" s="611"/>
      <c r="D209" s="611"/>
      <c r="E209" s="611"/>
      <c r="F209" s="611"/>
      <c r="G209" s="248"/>
      <c r="H209" s="248"/>
      <c r="I209" s="612"/>
      <c r="J209" s="613"/>
      <c r="K209" s="614"/>
    </row>
    <row r="210" spans="1:11" ht="15.75" x14ac:dyDescent="0.25">
      <c r="A210" s="205"/>
      <c r="B210" s="615"/>
      <c r="C210" s="616"/>
      <c r="D210" s="616"/>
      <c r="E210" s="616"/>
      <c r="F210" s="617"/>
      <c r="G210" s="248"/>
      <c r="H210" s="248"/>
      <c r="I210" s="612"/>
      <c r="J210" s="613"/>
      <c r="K210" s="614"/>
    </row>
    <row r="211" spans="1:11" ht="15.75" x14ac:dyDescent="0.25">
      <c r="A211" s="205"/>
      <c r="B211" s="259"/>
      <c r="C211" s="243"/>
      <c r="D211" s="244"/>
      <c r="E211" s="244"/>
      <c r="F211" s="245"/>
      <c r="G211" s="248"/>
      <c r="H211" s="248"/>
      <c r="I211" s="612"/>
      <c r="J211" s="613"/>
      <c r="K211" s="614"/>
    </row>
    <row r="212" spans="1:11" ht="15.75" x14ac:dyDescent="0.25">
      <c r="A212" s="205"/>
      <c r="B212" s="611"/>
      <c r="C212" s="611"/>
      <c r="D212" s="611"/>
      <c r="E212" s="611"/>
      <c r="F212" s="611"/>
      <c r="G212" s="248"/>
      <c r="H212" s="248"/>
      <c r="I212" s="612"/>
      <c r="J212" s="613"/>
      <c r="K212" s="614"/>
    </row>
    <row r="213" spans="1:11" ht="15.75" x14ac:dyDescent="0.25">
      <c r="A213" s="205"/>
      <c r="B213" s="611"/>
      <c r="C213" s="611"/>
      <c r="D213" s="611"/>
      <c r="E213" s="611"/>
      <c r="F213" s="611"/>
      <c r="G213" s="248"/>
      <c r="H213" s="248"/>
      <c r="I213" s="612"/>
      <c r="J213" s="613"/>
      <c r="K213" s="614"/>
    </row>
    <row r="214" spans="1:11" ht="15.75" x14ac:dyDescent="0.25">
      <c r="A214" s="205"/>
      <c r="B214" s="611"/>
      <c r="C214" s="611"/>
      <c r="D214" s="611"/>
      <c r="E214" s="611"/>
      <c r="F214" s="611"/>
      <c r="G214" s="248"/>
      <c r="H214" s="248"/>
      <c r="I214" s="612"/>
      <c r="J214" s="613"/>
      <c r="K214" s="614"/>
    </row>
    <row r="215" spans="1:11" ht="15.75" x14ac:dyDescent="0.25">
      <c r="A215" s="205"/>
      <c r="B215" s="611"/>
      <c r="C215" s="611"/>
      <c r="D215" s="611"/>
      <c r="E215" s="611"/>
      <c r="F215" s="611"/>
      <c r="G215" s="248"/>
      <c r="H215" s="248"/>
      <c r="I215" s="612"/>
      <c r="J215" s="613"/>
      <c r="K215" s="614"/>
    </row>
    <row r="216" spans="1:11" ht="15.75" x14ac:dyDescent="0.25">
      <c r="A216" s="205"/>
      <c r="B216" s="611"/>
      <c r="C216" s="611"/>
      <c r="D216" s="611"/>
      <c r="E216" s="611"/>
      <c r="F216" s="611"/>
      <c r="G216" s="248"/>
      <c r="H216" s="248"/>
      <c r="I216" s="612"/>
      <c r="J216" s="613"/>
      <c r="K216" s="614"/>
    </row>
    <row r="217" spans="1:11" ht="15.75" x14ac:dyDescent="0.25">
      <c r="A217" s="205"/>
      <c r="B217" s="611"/>
      <c r="C217" s="611"/>
      <c r="D217" s="611"/>
      <c r="E217" s="611"/>
      <c r="F217" s="611"/>
      <c r="G217" s="248"/>
      <c r="H217" s="248"/>
      <c r="I217" s="612"/>
      <c r="J217" s="613"/>
      <c r="K217" s="614"/>
    </row>
    <row r="218" spans="1:11" ht="15.75" x14ac:dyDescent="0.25">
      <c r="A218" s="205"/>
      <c r="B218" s="611"/>
      <c r="C218" s="611"/>
      <c r="D218" s="611"/>
      <c r="E218" s="611"/>
      <c r="F218" s="611"/>
      <c r="G218" s="248"/>
      <c r="H218" s="248"/>
      <c r="I218" s="612"/>
      <c r="J218" s="613"/>
      <c r="K218" s="614"/>
    </row>
    <row r="219" spans="1:11" ht="15.75" x14ac:dyDescent="0.25">
      <c r="A219" s="205"/>
      <c r="B219" s="611"/>
      <c r="C219" s="611"/>
      <c r="D219" s="611"/>
      <c r="E219" s="611"/>
      <c r="F219" s="611"/>
      <c r="G219" s="248"/>
      <c r="H219" s="248"/>
      <c r="I219" s="612"/>
      <c r="J219" s="613"/>
      <c r="K219" s="614"/>
    </row>
    <row r="220" spans="1:11" ht="15.75" x14ac:dyDescent="0.25">
      <c r="A220" s="205"/>
      <c r="B220" s="611"/>
      <c r="C220" s="611"/>
      <c r="D220" s="611"/>
      <c r="E220" s="611"/>
      <c r="F220" s="611"/>
      <c r="G220" s="248"/>
      <c r="H220" s="248"/>
      <c r="I220" s="612"/>
      <c r="J220" s="613"/>
      <c r="K220" s="614"/>
    </row>
    <row r="221" spans="1:11" ht="15.75" x14ac:dyDescent="0.25">
      <c r="A221" s="205"/>
      <c r="B221" s="611"/>
      <c r="C221" s="611"/>
      <c r="D221" s="611"/>
      <c r="E221" s="611"/>
      <c r="F221" s="611"/>
      <c r="G221" s="248"/>
      <c r="H221" s="248"/>
      <c r="I221" s="612"/>
      <c r="J221" s="613"/>
      <c r="K221" s="614"/>
    </row>
    <row r="222" spans="1:11" ht="15.75" x14ac:dyDescent="0.25">
      <c r="A222" s="205"/>
      <c r="B222" s="611"/>
      <c r="C222" s="611"/>
      <c r="D222" s="611"/>
      <c r="E222" s="611"/>
      <c r="F222" s="611"/>
      <c r="G222" s="248"/>
      <c r="H222" s="248"/>
      <c r="I222" s="612"/>
      <c r="J222" s="613"/>
      <c r="K222" s="614"/>
    </row>
    <row r="223" spans="1:11" ht="15.75" x14ac:dyDescent="0.25">
      <c r="A223" s="205"/>
      <c r="B223" s="611"/>
      <c r="C223" s="611"/>
      <c r="D223" s="611"/>
      <c r="E223" s="611"/>
      <c r="F223" s="611"/>
      <c r="G223" s="248"/>
      <c r="H223" s="248"/>
      <c r="I223" s="612"/>
      <c r="J223" s="613"/>
      <c r="K223" s="614"/>
    </row>
    <row r="224" spans="1:11" ht="15.75" x14ac:dyDescent="0.25">
      <c r="A224" s="205"/>
      <c r="B224" s="611"/>
      <c r="C224" s="611"/>
      <c r="D224" s="611"/>
      <c r="E224" s="611"/>
      <c r="F224" s="611"/>
      <c r="G224" s="248"/>
      <c r="H224" s="248"/>
      <c r="I224" s="618"/>
      <c r="J224" s="618"/>
      <c r="K224" s="618"/>
    </row>
    <row r="225" spans="1:11" ht="15.75" x14ac:dyDescent="0.25">
      <c r="A225" s="205"/>
      <c r="B225" s="615"/>
      <c r="C225" s="616"/>
      <c r="D225" s="616"/>
      <c r="E225" s="616"/>
      <c r="F225" s="617"/>
      <c r="G225" s="248"/>
      <c r="H225" s="248"/>
      <c r="I225" s="618"/>
      <c r="J225" s="618"/>
      <c r="K225" s="618"/>
    </row>
    <row r="226" spans="1:11" ht="15.75" x14ac:dyDescent="0.25">
      <c r="A226" s="205"/>
      <c r="B226" s="615"/>
      <c r="C226" s="616"/>
      <c r="D226" s="616"/>
      <c r="E226" s="616"/>
      <c r="F226" s="617"/>
      <c r="G226" s="248"/>
      <c r="H226" s="248"/>
      <c r="I226" s="618"/>
      <c r="J226" s="618"/>
      <c r="K226" s="618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66"/>
  <sheetViews>
    <sheetView workbookViewId="0"/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64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17.12. 2024 № 102-ОС "Об утверждении нормативных затрат, натуральных норм на выполнение муниципальных работ, оказываемых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 ( в редакции приказа от 18.04.2025 № 28-ос, от 30.04.2025 № 33-ос)</v>
      </c>
      <c r="E1" s="645"/>
    </row>
    <row r="3" spans="1:5" x14ac:dyDescent="0.25">
      <c r="A3" s="646" t="s">
        <v>123</v>
      </c>
      <c r="B3" s="646"/>
      <c r="C3" s="646"/>
      <c r="D3" s="646"/>
      <c r="E3" s="646"/>
    </row>
    <row r="4" spans="1:5" ht="13.5" customHeight="1" x14ac:dyDescent="0.25">
      <c r="A4" s="647" t="s">
        <v>147</v>
      </c>
      <c r="B4" s="647"/>
      <c r="C4" s="647"/>
      <c r="D4" s="647"/>
      <c r="E4" s="647"/>
    </row>
    <row r="5" spans="1:5" ht="60" x14ac:dyDescent="0.25">
      <c r="A5" s="119" t="s">
        <v>124</v>
      </c>
      <c r="B5" s="62" t="s">
        <v>125</v>
      </c>
      <c r="C5" s="119" t="s">
        <v>126</v>
      </c>
      <c r="D5" s="119" t="s">
        <v>127</v>
      </c>
      <c r="E5" s="119" t="s">
        <v>128</v>
      </c>
    </row>
    <row r="6" spans="1:5" x14ac:dyDescent="0.25">
      <c r="A6" s="120">
        <v>1</v>
      </c>
      <c r="B6" s="120">
        <v>2</v>
      </c>
      <c r="C6" s="120">
        <v>3</v>
      </c>
      <c r="D6" s="120">
        <v>4</v>
      </c>
      <c r="E6" s="120">
        <v>5</v>
      </c>
    </row>
    <row r="7" spans="1:5" ht="37.15" customHeight="1" x14ac:dyDescent="0.25">
      <c r="A7" s="655" t="s">
        <v>148</v>
      </c>
      <c r="B7" s="654" t="s">
        <v>400</v>
      </c>
      <c r="C7" s="648" t="s">
        <v>129</v>
      </c>
      <c r="D7" s="649"/>
      <c r="E7" s="650"/>
    </row>
    <row r="8" spans="1:5" ht="14.45" customHeight="1" x14ac:dyDescent="0.25">
      <c r="A8" s="656"/>
      <c r="B8" s="654"/>
      <c r="C8" s="651" t="s">
        <v>130</v>
      </c>
      <c r="D8" s="652"/>
      <c r="E8" s="653"/>
    </row>
    <row r="9" spans="1:5" ht="12" customHeight="1" x14ac:dyDescent="0.25">
      <c r="A9" s="656"/>
      <c r="B9" s="654"/>
      <c r="C9" s="99" t="s">
        <v>137</v>
      </c>
      <c r="D9" s="121" t="s">
        <v>131</v>
      </c>
      <c r="E9" s="212">
        <f>'патриотика0,361'!D27</f>
        <v>2.0215999999999998</v>
      </c>
    </row>
    <row r="10" spans="1:5" ht="12" customHeight="1" x14ac:dyDescent="0.25">
      <c r="A10" s="656"/>
      <c r="B10" s="654"/>
      <c r="C10" s="99" t="s">
        <v>91</v>
      </c>
      <c r="D10" s="122" t="s">
        <v>131</v>
      </c>
      <c r="E10" s="212">
        <f>'патриотика0,361'!D26</f>
        <v>0.36099999999999999</v>
      </c>
    </row>
    <row r="11" spans="1:5" ht="12" customHeight="1" x14ac:dyDescent="0.25">
      <c r="A11" s="656"/>
      <c r="B11" s="654"/>
      <c r="C11" s="666" t="s">
        <v>141</v>
      </c>
      <c r="D11" s="667"/>
      <c r="E11" s="668"/>
    </row>
    <row r="12" spans="1:5" ht="40.15" customHeight="1" x14ac:dyDescent="0.25">
      <c r="A12" s="656"/>
      <c r="B12" s="654"/>
      <c r="C12" s="109" t="s">
        <v>281</v>
      </c>
      <c r="D12" s="92" t="s">
        <v>39</v>
      </c>
      <c r="E12" s="211">
        <f>'патриотика0,361'!E48</f>
        <v>0.36099999999999999</v>
      </c>
    </row>
    <row r="13" spans="1:5" ht="25.5" customHeight="1" x14ac:dyDescent="0.25">
      <c r="A13" s="656"/>
      <c r="B13" s="654"/>
      <c r="C13" s="109" t="s">
        <v>282</v>
      </c>
      <c r="D13" s="92" t="s">
        <v>39</v>
      </c>
      <c r="E13" s="211">
        <f>'патриотика0,361'!E49</f>
        <v>0.36099999999999999</v>
      </c>
    </row>
    <row r="14" spans="1:5" ht="22.9" customHeight="1" x14ac:dyDescent="0.25">
      <c r="A14" s="656"/>
      <c r="B14" s="654"/>
      <c r="C14" s="109" t="s">
        <v>283</v>
      </c>
      <c r="D14" s="92" t="s">
        <v>39</v>
      </c>
      <c r="E14" s="211">
        <f>'патриотика0,361'!E50</f>
        <v>0.36099999999999999</v>
      </c>
    </row>
    <row r="15" spans="1:5" ht="27" customHeight="1" x14ac:dyDescent="0.25">
      <c r="A15" s="656"/>
      <c r="B15" s="654"/>
      <c r="C15" s="669" t="s">
        <v>142</v>
      </c>
      <c r="D15" s="670"/>
      <c r="E15" s="671"/>
    </row>
    <row r="16" spans="1:5" ht="30" hidden="1" customHeight="1" x14ac:dyDescent="0.25">
      <c r="A16" s="656"/>
      <c r="B16" s="654"/>
      <c r="C16" s="118" t="e">
        <f>'патриотика0,361'!#REF!</f>
        <v>#REF!</v>
      </c>
      <c r="D16" s="92"/>
      <c r="E16" s="85"/>
    </row>
    <row r="17" spans="1:5" ht="12" customHeight="1" x14ac:dyDescent="0.25">
      <c r="A17" s="656"/>
      <c r="B17" s="654"/>
      <c r="C17" s="118" t="str">
        <f>'патриотика0,361'!A58</f>
        <v>Участие участников, участников ВПК, в сдаче на право ношения спецжетона КРОО «Ветераны Спецназа» г. Красноярск</v>
      </c>
      <c r="D17" s="92"/>
      <c r="E17" s="85"/>
    </row>
    <row r="18" spans="1:5" ht="12" customHeight="1" x14ac:dyDescent="0.25">
      <c r="A18" s="656"/>
      <c r="B18" s="654"/>
      <c r="C18" s="118" t="str">
        <f>'патриотика0,361'!A59</f>
        <v>Проезд участников (2 участников)</v>
      </c>
      <c r="D18" s="92" t="str">
        <f>'патриотика0,361'!D59</f>
        <v>ед</v>
      </c>
      <c r="E18" s="85">
        <f>'патриотика0,361'!E59</f>
        <v>2</v>
      </c>
    </row>
    <row r="19" spans="1:5" ht="12" customHeight="1" x14ac:dyDescent="0.25">
      <c r="A19" s="656"/>
      <c r="B19" s="654"/>
      <c r="C19" s="118" t="str">
        <f>'патриотика0,361'!A60</f>
        <v>Проживание участников (2 участников)</v>
      </c>
      <c r="D19" s="92" t="str">
        <f>'патриотика0,361'!D60</f>
        <v>сут</v>
      </c>
      <c r="E19" s="85">
        <f>'патриотика0,361'!E60</f>
        <v>6</v>
      </c>
    </row>
    <row r="20" spans="1:5" ht="12" customHeight="1" x14ac:dyDescent="0.25">
      <c r="A20" s="656"/>
      <c r="B20" s="654"/>
      <c r="C20" s="118" t="str">
        <f>'патриотика0,361'!A61</f>
        <v>Питание участников (2 участников)</v>
      </c>
      <c r="D20" s="92" t="str">
        <f>'патриотика0,361'!D61</f>
        <v>сут</v>
      </c>
      <c r="E20" s="85">
        <f>'патриотика0,361'!E61</f>
        <v>8</v>
      </c>
    </row>
    <row r="21" spans="1:5" ht="12" customHeight="1" x14ac:dyDescent="0.25">
      <c r="A21" s="656"/>
      <c r="B21" s="654"/>
      <c r="C21" s="118" t="str">
        <f>'патриотика0,361'!A62</f>
        <v>Участие Юнармейского отряда "Щит" Северо-Енисейского района в качестве соорганизаторов в краевом сборе-конкурсе курсантов военно-патриотических объединений "Слет Патриотов-2025" (Манский район)</v>
      </c>
      <c r="D21" s="92"/>
      <c r="E21" s="85"/>
    </row>
    <row r="22" spans="1:5" ht="12" customHeight="1" x14ac:dyDescent="0.25">
      <c r="A22" s="656"/>
      <c r="B22" s="654"/>
      <c r="C22" s="118" t="str">
        <f>'патриотика0,361'!A63</f>
        <v>Проезд участников (12 участников)</v>
      </c>
      <c r="D22" s="92" t="str">
        <f>'патриотика0,361'!D63</f>
        <v>ед</v>
      </c>
      <c r="E22" s="85">
        <f>'патриотика0,361'!E63</f>
        <v>12</v>
      </c>
    </row>
    <row r="23" spans="1:5" ht="12" customHeight="1" x14ac:dyDescent="0.25">
      <c r="A23" s="656"/>
      <c r="B23" s="654"/>
      <c r="C23" s="118" t="str">
        <f>'патриотика0,361'!A64</f>
        <v>Питание участников (12 участников)</v>
      </c>
      <c r="D23" s="92" t="str">
        <f>'патриотика0,361'!D64</f>
        <v>сут</v>
      </c>
      <c r="E23" s="85">
        <f>'патриотика0,361'!E64</f>
        <v>120</v>
      </c>
    </row>
    <row r="24" spans="1:5" ht="12" customHeight="1" x14ac:dyDescent="0.25">
      <c r="A24" s="656"/>
      <c r="B24" s="654"/>
      <c r="C24" s="118" t="str">
        <f>'патриотика0,361'!A65</f>
        <v>Расходные материалы к проведению полосы РХБЗ и Медполосы</v>
      </c>
      <c r="D24" s="92" t="str">
        <f>'патриотика0,361'!D65</f>
        <v>дог</v>
      </c>
      <c r="E24" s="85">
        <f>'патриотика0,361'!E65</f>
        <v>100</v>
      </c>
    </row>
    <row r="25" spans="1:5" ht="12" customHeight="1" x14ac:dyDescent="0.25">
      <c r="A25" s="656"/>
      <c r="B25" s="654"/>
      <c r="C25" s="118" t="str">
        <f>'патриотика0,361'!A66</f>
        <v>Грузовая доставка инвентаря</v>
      </c>
      <c r="D25" s="92" t="str">
        <f>'патриотика0,361'!D66</f>
        <v>место</v>
      </c>
      <c r="E25" s="85">
        <f>'патриотика0,361'!E66</f>
        <v>1</v>
      </c>
    </row>
    <row r="26" spans="1:5" ht="12" customHeight="1" x14ac:dyDescent="0.25">
      <c r="A26" s="656"/>
      <c r="B26" s="654"/>
      <c r="C26" s="118" t="str">
        <f>'патриотика0,361'!A119</f>
        <v>Питание участников (4 участников)</v>
      </c>
      <c r="D26" s="92"/>
      <c r="E26" s="85"/>
    </row>
    <row r="27" spans="1:5" ht="12" customHeight="1" x14ac:dyDescent="0.25">
      <c r="A27" s="656"/>
      <c r="B27" s="654"/>
      <c r="C27" s="118" t="str">
        <f>'патриотика0,361'!A120</f>
        <v>Смена "Волонтеры победы" в Емельяново</v>
      </c>
      <c r="D27" s="92">
        <f>'патриотика0,361'!D120</f>
        <v>0</v>
      </c>
      <c r="E27" s="85">
        <f>'патриотика0,361'!E120</f>
        <v>0</v>
      </c>
    </row>
    <row r="28" spans="1:5" ht="12" customHeight="1" x14ac:dyDescent="0.25">
      <c r="A28" s="656"/>
      <c r="B28" s="654"/>
      <c r="C28" s="118" t="str">
        <f>'патриотика0,361'!A121</f>
        <v>Проезд участников (4 участников)</v>
      </c>
      <c r="D28" s="92" t="str">
        <f>'патриотика0,361'!D121</f>
        <v>ед</v>
      </c>
      <c r="E28" s="85">
        <f>'патриотика0,361'!E121</f>
        <v>4</v>
      </c>
    </row>
    <row r="29" spans="1:5" ht="12" customHeight="1" x14ac:dyDescent="0.25">
      <c r="A29" s="656"/>
      <c r="B29" s="654"/>
      <c r="C29" s="118" t="str">
        <f>'патриотика0,361'!A122</f>
        <v>Проживание участников (4 участников)</v>
      </c>
      <c r="D29" s="92"/>
      <c r="E29" s="85"/>
    </row>
    <row r="30" spans="1:5" ht="12" customHeight="1" x14ac:dyDescent="0.25">
      <c r="A30" s="656"/>
      <c r="B30" s="654"/>
      <c r="C30" s="118" t="str">
        <f>'патриотика0,361'!A123</f>
        <v>Питание участников (4 участников)</v>
      </c>
      <c r="D30" s="92" t="str">
        <f>'патриотика0,361'!D123</f>
        <v>сут</v>
      </c>
      <c r="E30" s="85">
        <f>'патриотика0,361'!E123</f>
        <v>8</v>
      </c>
    </row>
    <row r="31" spans="1:5" ht="12" customHeight="1" x14ac:dyDescent="0.25">
      <c r="A31" s="656"/>
      <c r="B31" s="654"/>
      <c r="C31" s="118" t="str">
        <f>'патриотика0,361'!A124</f>
        <v>Юнармейская елка</v>
      </c>
      <c r="D31" s="92">
        <f>'патриотика0,361'!D124</f>
        <v>0</v>
      </c>
      <c r="E31" s="85">
        <f>'патриотика0,361'!E124</f>
        <v>0</v>
      </c>
    </row>
    <row r="32" spans="1:5" ht="12" customHeight="1" x14ac:dyDescent="0.25">
      <c r="A32" s="656"/>
      <c r="B32" s="654"/>
      <c r="C32" s="118" t="str">
        <f>'патриотика0,361'!A125</f>
        <v>Проезд участников (10 участников)</v>
      </c>
      <c r="D32" s="92"/>
      <c r="E32" s="85"/>
    </row>
    <row r="33" spans="1:5" ht="12" customHeight="1" x14ac:dyDescent="0.25">
      <c r="A33" s="656"/>
      <c r="B33" s="654"/>
      <c r="C33" s="118" t="str">
        <f>'патриотика0,361'!A126</f>
        <v>Питание участников (10 участников)</v>
      </c>
      <c r="D33" s="92" t="str">
        <f>'патриотика0,361'!D126</f>
        <v>сут</v>
      </c>
      <c r="E33" s="85">
        <f>'патриотика0,361'!E126</f>
        <v>20</v>
      </c>
    </row>
    <row r="34" spans="1:5" ht="12" customHeight="1" x14ac:dyDescent="0.25">
      <c r="A34" s="656"/>
      <c r="B34" s="654"/>
      <c r="C34" s="118" t="str">
        <f>'патриотика0,361'!A127</f>
        <v>Расходные материалы к мероприятиям</v>
      </c>
      <c r="D34" s="92">
        <f>'патриотика0,361'!D127</f>
        <v>0</v>
      </c>
      <c r="E34" s="85">
        <f>'патриотика0,361'!E127</f>
        <v>500</v>
      </c>
    </row>
    <row r="35" spans="1:5" ht="12" customHeight="1" x14ac:dyDescent="0.25">
      <c r="A35" s="656"/>
      <c r="B35" s="654"/>
      <c r="C35" s="118" t="str">
        <f>'патриотика0,361'!A128</f>
        <v>плащ-палатка для ветеранов на день победы</v>
      </c>
      <c r="D35" s="92" t="str">
        <f>'патриотика0,361'!D128</f>
        <v>шт</v>
      </c>
      <c r="E35" s="85">
        <f>'патриотика0,361'!E128</f>
        <v>10</v>
      </c>
    </row>
    <row r="36" spans="1:5" ht="12" customHeight="1" x14ac:dyDescent="0.25">
      <c r="A36" s="656"/>
      <c r="B36" s="654"/>
      <c r="C36" s="118" t="str">
        <f>'патриотика0,361'!A129</f>
        <v>наградная продукция на празднование юбелея победы в ВОВ (значок)</v>
      </c>
      <c r="D36" s="92"/>
      <c r="E36" s="85"/>
    </row>
    <row r="37" spans="1:5" ht="12" customHeight="1" x14ac:dyDescent="0.25">
      <c r="A37" s="656"/>
      <c r="B37" s="654"/>
      <c r="C37" s="118" t="str">
        <f>'патриотика0,361'!A130</f>
        <v>Наградная продукция к мероприятиям</v>
      </c>
      <c r="D37" s="92" t="str">
        <f>'патриотика0,361'!D130</f>
        <v>шт</v>
      </c>
      <c r="E37" s="85">
        <f>'патриотика0,361'!E130</f>
        <v>100</v>
      </c>
    </row>
    <row r="38" spans="1:5" ht="12" customHeight="1" x14ac:dyDescent="0.25">
      <c r="A38" s="656"/>
      <c r="B38" s="654"/>
      <c r="C38" s="118" t="str">
        <f>'патриотика0,361'!A131</f>
        <v>наградная продукция к Дню памяти о россиянах, исполнявших служебный долг за пределам отечества (термос)</v>
      </c>
      <c r="D38" s="92" t="str">
        <f>'патриотика0,361'!D131</f>
        <v>шт</v>
      </c>
      <c r="E38" s="85">
        <f>'патриотика0,361'!E131</f>
        <v>30</v>
      </c>
    </row>
    <row r="39" spans="1:5" ht="12" customHeight="1" x14ac:dyDescent="0.25">
      <c r="A39" s="656"/>
      <c r="B39" s="654"/>
      <c r="C39" s="118" t="str">
        <f>'патриотика0,361'!A132</f>
        <v>изготовление значков 80 лет пбеды</v>
      </c>
      <c r="D39" s="92" t="str">
        <f>'патриотика0,361'!D132</f>
        <v>шт</v>
      </c>
      <c r="E39" s="85">
        <f>'патриотика0,361'!E132</f>
        <v>30</v>
      </c>
    </row>
    <row r="40" spans="1:5" ht="12" customHeight="1" x14ac:dyDescent="0.25">
      <c r="A40" s="656"/>
      <c r="B40" s="654"/>
      <c r="C40" s="118" t="str">
        <f>'патриотика0,361'!A133</f>
        <v>комплект формы юнармия для новых участников</v>
      </c>
      <c r="D40" s="92"/>
      <c r="E40" s="85"/>
    </row>
    <row r="41" spans="1:5" ht="12" hidden="1" customHeight="1" x14ac:dyDescent="0.25">
      <c r="A41" s="656"/>
      <c r="B41" s="654"/>
      <c r="C41" s="118" t="e">
        <f>'патриотика0,361'!#REF!</f>
        <v>#REF!</v>
      </c>
      <c r="D41" s="92" t="e">
        <f>'патриотика0,361'!#REF!</f>
        <v>#REF!</v>
      </c>
      <c r="E41" s="85" t="e">
        <f>'патриотика0,361'!#REF!</f>
        <v>#REF!</v>
      </c>
    </row>
    <row r="42" spans="1:5" ht="12" hidden="1" customHeight="1" x14ac:dyDescent="0.25">
      <c r="A42" s="656"/>
      <c r="B42" s="654"/>
      <c r="C42" s="118" t="e">
        <f>'патриотика0,361'!#REF!</f>
        <v>#REF!</v>
      </c>
      <c r="D42" s="92" t="e">
        <f>'патриотика0,361'!#REF!</f>
        <v>#REF!</v>
      </c>
      <c r="E42" s="85" t="e">
        <f>'патриотика0,361'!#REF!</f>
        <v>#REF!</v>
      </c>
    </row>
    <row r="43" spans="1:5" ht="12" hidden="1" customHeight="1" x14ac:dyDescent="0.25">
      <c r="A43" s="656"/>
      <c r="B43" s="654"/>
      <c r="C43" s="118" t="e">
        <f>'патриотика0,361'!#REF!</f>
        <v>#REF!</v>
      </c>
      <c r="D43" s="92" t="e">
        <f>'патриотика0,361'!#REF!</f>
        <v>#REF!</v>
      </c>
      <c r="E43" s="85" t="e">
        <f>'патриотика0,361'!#REF!</f>
        <v>#REF!</v>
      </c>
    </row>
    <row r="44" spans="1:5" ht="12" hidden="1" customHeight="1" x14ac:dyDescent="0.25">
      <c r="A44" s="656"/>
      <c r="B44" s="654"/>
      <c r="C44" s="118" t="e">
        <f>'патриотика0,361'!#REF!</f>
        <v>#REF!</v>
      </c>
      <c r="D44" s="92"/>
      <c r="E44" s="85"/>
    </row>
    <row r="45" spans="1:5" ht="12" hidden="1" customHeight="1" x14ac:dyDescent="0.25">
      <c r="A45" s="656"/>
      <c r="B45" s="654"/>
      <c r="C45" s="118" t="e">
        <f>'патриотика0,361'!#REF!</f>
        <v>#REF!</v>
      </c>
      <c r="D45" s="92" t="e">
        <f>'патриотика0,361'!#REF!</f>
        <v>#REF!</v>
      </c>
      <c r="E45" s="85" t="e">
        <f>'патриотика0,361'!#REF!</f>
        <v>#REF!</v>
      </c>
    </row>
    <row r="46" spans="1:5" ht="12" hidden="1" customHeight="1" x14ac:dyDescent="0.25">
      <c r="A46" s="656"/>
      <c r="B46" s="654"/>
      <c r="C46" s="118" t="e">
        <f>'патриотика0,361'!#REF!</f>
        <v>#REF!</v>
      </c>
      <c r="D46" s="92" t="e">
        <f>'патриотика0,361'!#REF!</f>
        <v>#REF!</v>
      </c>
      <c r="E46" s="85" t="e">
        <f>'патриотика0,361'!#REF!</f>
        <v>#REF!</v>
      </c>
    </row>
    <row r="47" spans="1:5" ht="12" hidden="1" customHeight="1" x14ac:dyDescent="0.25">
      <c r="A47" s="656"/>
      <c r="B47" s="654"/>
      <c r="C47" s="118" t="e">
        <f>'патриотика0,361'!#REF!</f>
        <v>#REF!</v>
      </c>
      <c r="D47" s="92" t="e">
        <f>'патриотика0,361'!#REF!</f>
        <v>#REF!</v>
      </c>
      <c r="E47" s="85" t="e">
        <f>'патриотика0,361'!#REF!</f>
        <v>#REF!</v>
      </c>
    </row>
    <row r="48" spans="1:5" ht="12" hidden="1" customHeight="1" x14ac:dyDescent="0.25">
      <c r="A48" s="656"/>
      <c r="B48" s="654"/>
      <c r="C48" s="118" t="e">
        <f>'патриотика0,361'!#REF!</f>
        <v>#REF!</v>
      </c>
      <c r="D48" s="92"/>
      <c r="E48" s="85"/>
    </row>
    <row r="49" spans="1:5" ht="12" hidden="1" customHeight="1" x14ac:dyDescent="0.25">
      <c r="A49" s="656"/>
      <c r="B49" s="654"/>
      <c r="C49" s="118" t="e">
        <f>'патриотика0,361'!#REF!</f>
        <v>#REF!</v>
      </c>
      <c r="D49" s="92" t="e">
        <f>'патриотика0,361'!#REF!</f>
        <v>#REF!</v>
      </c>
      <c r="E49" s="85" t="e">
        <f>'патриотика0,361'!#REF!</f>
        <v>#REF!</v>
      </c>
    </row>
    <row r="50" spans="1:5" ht="12" hidden="1" customHeight="1" x14ac:dyDescent="0.25">
      <c r="A50" s="656"/>
      <c r="B50" s="654"/>
      <c r="C50" s="118" t="e">
        <f>'патриотика0,361'!#REF!</f>
        <v>#REF!</v>
      </c>
      <c r="D50" s="92" t="e">
        <f>'патриотика0,361'!#REF!</f>
        <v>#REF!</v>
      </c>
      <c r="E50" s="85" t="e">
        <f>'патриотика0,361'!#REF!</f>
        <v>#REF!</v>
      </c>
    </row>
    <row r="51" spans="1:5" ht="12" hidden="1" customHeight="1" x14ac:dyDescent="0.25">
      <c r="A51" s="656"/>
      <c r="B51" s="654"/>
      <c r="C51" s="118" t="e">
        <f>'патриотика0,361'!#REF!</f>
        <v>#REF!</v>
      </c>
      <c r="D51" s="92"/>
      <c r="E51" s="85"/>
    </row>
    <row r="52" spans="1:5" ht="12" hidden="1" customHeight="1" x14ac:dyDescent="0.25">
      <c r="A52" s="656"/>
      <c r="B52" s="654"/>
      <c r="C52" s="118" t="e">
        <f>'патриотика0,361'!#REF!</f>
        <v>#REF!</v>
      </c>
      <c r="D52" s="92" t="e">
        <f>'патриотика0,361'!#REF!</f>
        <v>#REF!</v>
      </c>
      <c r="E52" s="85" t="e">
        <f>'патриотика0,361'!#REF!</f>
        <v>#REF!</v>
      </c>
    </row>
    <row r="53" spans="1:5" ht="12" hidden="1" customHeight="1" x14ac:dyDescent="0.25">
      <c r="A53" s="656"/>
      <c r="B53" s="654"/>
      <c r="C53" s="118" t="e">
        <f>'патриотика0,361'!#REF!</f>
        <v>#REF!</v>
      </c>
      <c r="D53" s="92" t="e">
        <f>'патриотика0,361'!#REF!</f>
        <v>#REF!</v>
      </c>
      <c r="E53" s="85" t="e">
        <f>'патриотика0,361'!#REF!</f>
        <v>#REF!</v>
      </c>
    </row>
    <row r="54" spans="1:5" ht="12" hidden="1" customHeight="1" x14ac:dyDescent="0.25">
      <c r="A54" s="656"/>
      <c r="B54" s="654"/>
      <c r="C54" s="118" t="e">
        <f>'патриотика0,361'!#REF!</f>
        <v>#REF!</v>
      </c>
      <c r="D54" s="92" t="e">
        <f>'патриотика0,361'!#REF!</f>
        <v>#REF!</v>
      </c>
      <c r="E54" s="85" t="e">
        <f>'патриотика0,361'!#REF!</f>
        <v>#REF!</v>
      </c>
    </row>
    <row r="55" spans="1:5" ht="12" hidden="1" customHeight="1" x14ac:dyDescent="0.25">
      <c r="A55" s="656"/>
      <c r="B55" s="654"/>
      <c r="C55" s="118" t="e">
        <f>'патриотика0,361'!#REF!</f>
        <v>#REF!</v>
      </c>
      <c r="D55" s="92"/>
      <c r="E55" s="85"/>
    </row>
    <row r="56" spans="1:5" ht="12" hidden="1" customHeight="1" x14ac:dyDescent="0.25">
      <c r="A56" s="656"/>
      <c r="B56" s="654"/>
      <c r="C56" s="118" t="e">
        <f>'патриотика0,361'!#REF!</f>
        <v>#REF!</v>
      </c>
      <c r="D56" s="92" t="e">
        <f>'патриотика0,361'!#REF!</f>
        <v>#REF!</v>
      </c>
      <c r="E56" s="85" t="e">
        <f>'патриотика0,361'!#REF!</f>
        <v>#REF!</v>
      </c>
    </row>
    <row r="57" spans="1:5" ht="12" hidden="1" customHeight="1" x14ac:dyDescent="0.25">
      <c r="A57" s="656"/>
      <c r="B57" s="654"/>
      <c r="C57" s="118" t="e">
        <f>'патриотика0,361'!#REF!</f>
        <v>#REF!</v>
      </c>
      <c r="D57" s="92" t="e">
        <f>'патриотика0,361'!#REF!</f>
        <v>#REF!</v>
      </c>
      <c r="E57" s="85" t="e">
        <f>'патриотика0,361'!#REF!</f>
        <v>#REF!</v>
      </c>
    </row>
    <row r="58" spans="1:5" ht="12" hidden="1" customHeight="1" x14ac:dyDescent="0.25">
      <c r="A58" s="656"/>
      <c r="B58" s="654"/>
      <c r="C58" s="118" t="e">
        <f>'патриотика0,361'!#REF!</f>
        <v>#REF!</v>
      </c>
      <c r="D58" s="92" t="e">
        <f>'патриотика0,361'!#REF!</f>
        <v>#REF!</v>
      </c>
      <c r="E58" s="85" t="e">
        <f>'патриотика0,361'!#REF!</f>
        <v>#REF!</v>
      </c>
    </row>
    <row r="59" spans="1:5" ht="12" hidden="1" customHeight="1" x14ac:dyDescent="0.25">
      <c r="A59" s="656"/>
      <c r="B59" s="654"/>
      <c r="C59" s="118" t="e">
        <f>'патриотика0,361'!#REF!</f>
        <v>#REF!</v>
      </c>
      <c r="D59" s="92"/>
      <c r="E59" s="85"/>
    </row>
    <row r="60" spans="1:5" ht="12" hidden="1" customHeight="1" x14ac:dyDescent="0.25">
      <c r="A60" s="656"/>
      <c r="B60" s="654"/>
      <c r="C60" s="118" t="e">
        <f>'патриотика0,361'!#REF!</f>
        <v>#REF!</v>
      </c>
      <c r="D60" s="92" t="e">
        <f>'патриотика0,361'!#REF!</f>
        <v>#REF!</v>
      </c>
      <c r="E60" s="85" t="e">
        <f>'патриотика0,361'!#REF!</f>
        <v>#REF!</v>
      </c>
    </row>
    <row r="61" spans="1:5" ht="12" hidden="1" customHeight="1" x14ac:dyDescent="0.25">
      <c r="A61" s="656"/>
      <c r="B61" s="654"/>
      <c r="C61" s="118" t="e">
        <f>'патриотика0,361'!#REF!</f>
        <v>#REF!</v>
      </c>
      <c r="D61" s="92" t="e">
        <f>'патриотика0,361'!#REF!</f>
        <v>#REF!</v>
      </c>
      <c r="E61" s="85" t="e">
        <f>'патриотика0,361'!#REF!</f>
        <v>#REF!</v>
      </c>
    </row>
    <row r="62" spans="1:5" ht="12" hidden="1" customHeight="1" x14ac:dyDescent="0.25">
      <c r="A62" s="656"/>
      <c r="B62" s="654"/>
      <c r="C62" s="118" t="e">
        <f>'патриотика0,361'!#REF!</f>
        <v>#REF!</v>
      </c>
      <c r="D62" s="92" t="e">
        <f>'патриотика0,361'!#REF!</f>
        <v>#REF!</v>
      </c>
      <c r="E62" s="85" t="e">
        <f>'патриотика0,361'!#REF!</f>
        <v>#REF!</v>
      </c>
    </row>
    <row r="63" spans="1:5" ht="12" hidden="1" customHeight="1" x14ac:dyDescent="0.25">
      <c r="A63" s="656"/>
      <c r="B63" s="654"/>
      <c r="C63" s="118" t="e">
        <f>'патриотика0,361'!#REF!</f>
        <v>#REF!</v>
      </c>
      <c r="D63" s="92"/>
      <c r="E63" s="85"/>
    </row>
    <row r="64" spans="1:5" ht="12" hidden="1" customHeight="1" x14ac:dyDescent="0.25">
      <c r="A64" s="656"/>
      <c r="B64" s="654"/>
      <c r="C64" s="118" t="e">
        <f>'патриотика0,361'!#REF!</f>
        <v>#REF!</v>
      </c>
      <c r="D64" s="92" t="e">
        <f>'патриотика0,361'!#REF!</f>
        <v>#REF!</v>
      </c>
      <c r="E64" s="85" t="e">
        <f>'патриотика0,361'!#REF!</f>
        <v>#REF!</v>
      </c>
    </row>
    <row r="65" spans="1:5" ht="12" hidden="1" customHeight="1" x14ac:dyDescent="0.25">
      <c r="A65" s="656"/>
      <c r="B65" s="654"/>
      <c r="C65" s="118" t="e">
        <f>'патриотика0,361'!#REF!</f>
        <v>#REF!</v>
      </c>
      <c r="D65" s="92" t="e">
        <f>'патриотика0,361'!#REF!</f>
        <v>#REF!</v>
      </c>
      <c r="E65" s="85" t="e">
        <f>'патриотика0,361'!#REF!</f>
        <v>#REF!</v>
      </c>
    </row>
    <row r="66" spans="1:5" ht="12" hidden="1" customHeight="1" x14ac:dyDescent="0.25">
      <c r="A66" s="656"/>
      <c r="B66" s="654"/>
      <c r="C66" s="118" t="e">
        <f>'патриотика0,361'!#REF!</f>
        <v>#REF!</v>
      </c>
      <c r="D66" s="92" t="e">
        <f>'патриотика0,361'!#REF!</f>
        <v>#REF!</v>
      </c>
      <c r="E66" s="85" t="e">
        <f>'патриотика0,361'!#REF!</f>
        <v>#REF!</v>
      </c>
    </row>
    <row r="67" spans="1:5" ht="12" hidden="1" customHeight="1" x14ac:dyDescent="0.25">
      <c r="A67" s="656"/>
      <c r="B67" s="654"/>
      <c r="C67" s="118" t="e">
        <f>'патриотика0,361'!#REF!</f>
        <v>#REF!</v>
      </c>
      <c r="D67" s="92" t="e">
        <f>'патриотика0,361'!#REF!</f>
        <v>#REF!</v>
      </c>
      <c r="E67" s="85" t="e">
        <f>'патриотика0,361'!#REF!</f>
        <v>#REF!</v>
      </c>
    </row>
    <row r="68" spans="1:5" ht="12" hidden="1" customHeight="1" x14ac:dyDescent="0.25">
      <c r="A68" s="656"/>
      <c r="B68" s="654"/>
      <c r="C68" s="118" t="e">
        <f>'патриотика0,361'!#REF!</f>
        <v>#REF!</v>
      </c>
      <c r="D68" s="92" t="e">
        <f>'патриотика0,361'!#REF!</f>
        <v>#REF!</v>
      </c>
      <c r="E68" s="85" t="e">
        <f>'патриотика0,361'!#REF!</f>
        <v>#REF!</v>
      </c>
    </row>
    <row r="69" spans="1:5" ht="12" hidden="1" customHeight="1" x14ac:dyDescent="0.25">
      <c r="A69" s="656"/>
      <c r="B69" s="654"/>
      <c r="C69" s="118" t="e">
        <f>'патриотика0,361'!#REF!</f>
        <v>#REF!</v>
      </c>
      <c r="D69" s="92" t="e">
        <f>'патриотика0,361'!#REF!</f>
        <v>#REF!</v>
      </c>
      <c r="E69" s="85" t="e">
        <f>'патриотика0,361'!#REF!</f>
        <v>#REF!</v>
      </c>
    </row>
    <row r="70" spans="1:5" ht="26.45" customHeight="1" x14ac:dyDescent="0.25">
      <c r="A70" s="656"/>
      <c r="B70" s="654"/>
      <c r="C70" s="657" t="s">
        <v>132</v>
      </c>
      <c r="D70" s="658"/>
      <c r="E70" s="659"/>
    </row>
    <row r="71" spans="1:5" ht="14.45" customHeight="1" x14ac:dyDescent="0.25">
      <c r="A71" s="656"/>
      <c r="B71" s="654"/>
      <c r="C71" s="657" t="s">
        <v>133</v>
      </c>
      <c r="D71" s="658"/>
      <c r="E71" s="659"/>
    </row>
    <row r="72" spans="1:5" ht="14.45" customHeight="1" x14ac:dyDescent="0.25">
      <c r="A72" s="656"/>
      <c r="B72" s="654"/>
      <c r="C72" s="123" t="str">
        <f>'натур показатели инновации+добр'!C26</f>
        <v>Теплоэнергия</v>
      </c>
      <c r="D72" s="124" t="str">
        <f>'натур показатели инновации+добр'!D26</f>
        <v>Гкал</v>
      </c>
      <c r="E72" s="125">
        <f>'патриотика0,361'!D180</f>
        <v>19.855</v>
      </c>
    </row>
    <row r="73" spans="1:5" ht="14.45" customHeight="1" x14ac:dyDescent="0.25">
      <c r="A73" s="656"/>
      <c r="B73" s="654"/>
      <c r="C73" s="123" t="str">
        <f>'натур показатели инновации+добр'!C27</f>
        <v xml:space="preserve">Водоснабжение </v>
      </c>
      <c r="D73" s="124" t="str">
        <f>'натур показатели инновации+добр'!D27</f>
        <v>м2</v>
      </c>
      <c r="E73" s="125">
        <f>'патриотика0,361'!D181</f>
        <v>38.374299999999998</v>
      </c>
    </row>
    <row r="74" spans="1:5" ht="14.45" customHeight="1" x14ac:dyDescent="0.25">
      <c r="A74" s="656"/>
      <c r="B74" s="654"/>
      <c r="C74" s="123" t="str">
        <f>'натур показатели инновации+добр'!C28</f>
        <v>Водоотведение (септик)</v>
      </c>
      <c r="D74" s="124" t="str">
        <f>'натур показатели инновации+добр'!D28</f>
        <v>м3</v>
      </c>
      <c r="E74" s="125">
        <f>'патриотика0,361'!D182</f>
        <v>0.36099999999999999</v>
      </c>
    </row>
    <row r="75" spans="1:5" ht="14.45" customHeight="1" x14ac:dyDescent="0.25">
      <c r="A75" s="656"/>
      <c r="B75" s="654"/>
      <c r="C75" s="123" t="str">
        <f>'натур показатели инновации+добр'!C29</f>
        <v>Электроэнергия</v>
      </c>
      <c r="D75" s="124" t="str">
        <f>'натур показатели инновации+добр'!D29</f>
        <v>МВт час.</v>
      </c>
      <c r="E75" s="125">
        <f>'патриотика0,361'!D183</f>
        <v>2.1659999999999999</v>
      </c>
    </row>
    <row r="76" spans="1:5" ht="14.45" customHeight="1" x14ac:dyDescent="0.25">
      <c r="A76" s="656"/>
      <c r="B76" s="654"/>
      <c r="C76" s="123" t="str">
        <f>'натур показатели инновации+добр'!C30</f>
        <v>ТКО</v>
      </c>
      <c r="D76" s="124" t="str">
        <f>'натур показатели инновации+добр'!D30</f>
        <v>договор</v>
      </c>
      <c r="E76" s="125">
        <f>'патриотика0,361'!D184</f>
        <v>3.2489999999999997</v>
      </c>
    </row>
    <row r="77" spans="1:5" ht="14.45" customHeight="1" x14ac:dyDescent="0.25">
      <c r="A77" s="656"/>
      <c r="B77" s="654"/>
      <c r="C77" s="123" t="str">
        <f>'натур показатели инновации+добр'!C31</f>
        <v>Электроэнергия (резерв)</v>
      </c>
      <c r="D77" s="124" t="str">
        <f>'натур показатели инновации+добр'!D31</f>
        <v>МВт час.</v>
      </c>
      <c r="E77" s="125">
        <f>'патриотика0,361'!D185</f>
        <v>0.36099999999999999</v>
      </c>
    </row>
    <row r="78" spans="1:5" ht="39" customHeight="1" x14ac:dyDescent="0.25">
      <c r="A78" s="656"/>
      <c r="B78" s="654"/>
      <c r="C78" s="663" t="s">
        <v>134</v>
      </c>
      <c r="D78" s="664"/>
      <c r="E78" s="665"/>
    </row>
    <row r="79" spans="1:5" ht="23.25" customHeight="1" x14ac:dyDescent="0.25">
      <c r="A79" s="656"/>
      <c r="B79" s="654"/>
      <c r="C79" s="126" t="str">
        <f>'патриотика0,361'!A230</f>
        <v xml:space="preserve">Тех обслуживание систем пожарной сигнализации  </v>
      </c>
      <c r="D79" s="232" t="str">
        <f>'патриотика0,361'!B230</f>
        <v>договор</v>
      </c>
      <c r="E79" s="232">
        <f>'патриотика0,361'!D230</f>
        <v>4.3319999999999999</v>
      </c>
    </row>
    <row r="80" spans="1:5" ht="22.5" customHeight="1" x14ac:dyDescent="0.25">
      <c r="A80" s="656"/>
      <c r="B80" s="654"/>
      <c r="C80" s="126" t="str">
        <f>'патриотика0,361'!A231</f>
        <v xml:space="preserve">Уборка территории от снега </v>
      </c>
      <c r="D80" s="232" t="str">
        <f>'патриотика0,361'!B231</f>
        <v>договор</v>
      </c>
      <c r="E80" s="232">
        <f>'патриотика0,361'!D231</f>
        <v>3.61</v>
      </c>
    </row>
    <row r="81" spans="1:5" ht="15" customHeight="1" x14ac:dyDescent="0.25">
      <c r="A81" s="656"/>
      <c r="B81" s="654"/>
      <c r="C81" s="126" t="str">
        <f>'патриотика0,361'!A232</f>
        <v>Профилактическая дезинфекция, дератизация</v>
      </c>
      <c r="D81" s="232" t="str">
        <f>'патриотика0,361'!B232</f>
        <v>договор</v>
      </c>
      <c r="E81" s="232">
        <f>'патриотика0,361'!D232</f>
        <v>1.444</v>
      </c>
    </row>
    <row r="82" spans="1:5" ht="15" customHeight="1" x14ac:dyDescent="0.25">
      <c r="A82" s="656"/>
      <c r="B82" s="654"/>
      <c r="C82" s="126" t="str">
        <f>'патриотика0,361'!A233</f>
        <v>Обслуживание системы видеонаблюдения</v>
      </c>
      <c r="D82" s="232" t="str">
        <f>'патриотика0,361'!B233</f>
        <v>договор</v>
      </c>
      <c r="E82" s="232">
        <f>'патриотика0,361'!D233</f>
        <v>4.3319999999999999</v>
      </c>
    </row>
    <row r="83" spans="1:5" ht="15" customHeight="1" x14ac:dyDescent="0.25">
      <c r="A83" s="656"/>
      <c r="B83" s="654"/>
      <c r="C83" s="126" t="str">
        <f>'патриотика0,361'!A234</f>
        <v>Комплексное обслуживание системы тепло/водо/электро снабжения и конструктивных элементов здания</v>
      </c>
      <c r="D83" s="232" t="str">
        <f>'патриотика0,361'!B234</f>
        <v>договор</v>
      </c>
      <c r="E83" s="232">
        <f>'патриотика0,361'!D234</f>
        <v>0.36099999999999999</v>
      </c>
    </row>
    <row r="84" spans="1:5" ht="15" customHeight="1" x14ac:dyDescent="0.25">
      <c r="A84" s="656"/>
      <c r="B84" s="654"/>
      <c r="C84" s="126" t="str">
        <f>'патриотика0,361'!A235</f>
        <v>Договор осмотр технического состояния автомобиля</v>
      </c>
      <c r="D84" s="232" t="str">
        <f>'патриотика0,361'!B235</f>
        <v>договор</v>
      </c>
      <c r="E84" s="232">
        <f>'патриотика0,361'!D235</f>
        <v>89.167000000000002</v>
      </c>
    </row>
    <row r="85" spans="1:5" ht="15" customHeight="1" x14ac:dyDescent="0.25">
      <c r="A85" s="656"/>
      <c r="B85" s="654"/>
      <c r="C85" s="126" t="str">
        <f>'патриотика0,361'!A236</f>
        <v>Промывка/опрессовка отопления</v>
      </c>
      <c r="D85" s="232" t="str">
        <f>'патриотика0,361'!B236</f>
        <v>договор</v>
      </c>
      <c r="E85" s="232">
        <f>'патриотика0,361'!D236</f>
        <v>0.36099999999999999</v>
      </c>
    </row>
    <row r="86" spans="1:5" ht="15" customHeight="1" x14ac:dyDescent="0.25">
      <c r="A86" s="656"/>
      <c r="B86" s="654"/>
      <c r="C86" s="126" t="str">
        <f>'патриотика0,361'!A237</f>
        <v>Возмещение мед осмотра (112/212)</v>
      </c>
      <c r="D86" s="232" t="str">
        <f>'патриотика0,361'!B237</f>
        <v>договор</v>
      </c>
      <c r="E86" s="232">
        <f>'патриотика0,361'!D237</f>
        <v>0.72199999999999998</v>
      </c>
    </row>
    <row r="87" spans="1:5" ht="15" customHeight="1" x14ac:dyDescent="0.25">
      <c r="A87" s="656"/>
      <c r="B87" s="654"/>
      <c r="C87" s="126" t="str">
        <f>'патриотика0,361'!A238</f>
        <v>сопровождение мероприятий мед персоналом</v>
      </c>
      <c r="D87" s="232" t="str">
        <f>'патриотика0,361'!B238</f>
        <v>договор</v>
      </c>
      <c r="E87" s="232">
        <f>'патриотика0,361'!D238</f>
        <v>1.083</v>
      </c>
    </row>
    <row r="88" spans="1:5" ht="15" customHeight="1" x14ac:dyDescent="0.25">
      <c r="A88" s="656"/>
      <c r="B88" s="654"/>
      <c r="C88" s="126" t="str">
        <f>'патриотика0,361'!A239</f>
        <v>Услуги СЕМИС подписка</v>
      </c>
      <c r="D88" s="232" t="str">
        <f>'патриотика0,361'!B239</f>
        <v>договор</v>
      </c>
      <c r="E88" s="232">
        <f>'патриотика0,361'!D239</f>
        <v>0.36099999999999999</v>
      </c>
    </row>
    <row r="89" spans="1:5" ht="15" customHeight="1" x14ac:dyDescent="0.25">
      <c r="A89" s="656"/>
      <c r="B89" s="654"/>
      <c r="C89" s="126" t="str">
        <f>'патриотика0,361'!A240</f>
        <v>предварительный мед осмотр</v>
      </c>
      <c r="D89" s="232" t="str">
        <f>'патриотика0,361'!B240</f>
        <v>договор</v>
      </c>
      <c r="E89" s="232">
        <f>'патриотика0,361'!D240</f>
        <v>0.36099999999999999</v>
      </c>
    </row>
    <row r="90" spans="1:5" ht="33" customHeight="1" x14ac:dyDescent="0.25">
      <c r="A90" s="656"/>
      <c r="B90" s="654"/>
      <c r="C90" s="126" t="str">
        <f>'патриотика0,361'!A241</f>
        <v>Предрейсовое медицинское обследование 494 раз*91руб</v>
      </c>
      <c r="D90" s="232" t="str">
        <f>'патриотика0,361'!B241</f>
        <v>договор</v>
      </c>
      <c r="E90" s="232">
        <f>'патриотика0,361'!D241</f>
        <v>178.334</v>
      </c>
    </row>
    <row r="91" spans="1:5" ht="53.25" customHeight="1" x14ac:dyDescent="0.25">
      <c r="A91" s="656"/>
      <c r="B91" s="654"/>
      <c r="C91" s="126" t="str">
        <f>'патриотика0,361'!A242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91" s="232" t="str">
        <f>'патриотика0,361'!B242</f>
        <v>договор</v>
      </c>
      <c r="E91" s="232">
        <f>'патриотика0,361'!D242</f>
        <v>4.3319999999999999</v>
      </c>
    </row>
    <row r="92" spans="1:5" ht="24.75" customHeight="1" x14ac:dyDescent="0.25">
      <c r="A92" s="656"/>
      <c r="B92" s="654"/>
      <c r="C92" s="126" t="str">
        <f>'патриотика0,361'!A243</f>
        <v>Страховая премия по полису ОСАГО за УАЗ</v>
      </c>
      <c r="D92" s="232" t="str">
        <f>'патриотика0,361'!B243</f>
        <v>договор</v>
      </c>
      <c r="E92" s="232">
        <f>'патриотика0,361'!D243</f>
        <v>0.36099999999999999</v>
      </c>
    </row>
    <row r="93" spans="1:5" ht="15" customHeight="1" x14ac:dyDescent="0.25">
      <c r="A93" s="656"/>
      <c r="B93" s="654"/>
      <c r="C93" s="126" t="str">
        <f>'патриотика0,361'!A244</f>
        <v>Приобретение программного обеспечения</v>
      </c>
      <c r="D93" s="232" t="str">
        <f>'патриотика0,361'!B255</f>
        <v>договор</v>
      </c>
      <c r="E93" s="232">
        <f>'патриотика0,361'!D244</f>
        <v>0.36099999999999999</v>
      </c>
    </row>
    <row r="94" spans="1:5" ht="15" hidden="1" customHeight="1" x14ac:dyDescent="0.25">
      <c r="A94" s="656"/>
      <c r="B94" s="654"/>
      <c r="C94" s="126">
        <f>'патриотика0,361'!A245</f>
        <v>0</v>
      </c>
      <c r="D94" s="232" t="str">
        <f>D93</f>
        <v>договор</v>
      </c>
      <c r="E94" s="232">
        <f>'патриотика0,361'!D245</f>
        <v>89.167000000000002</v>
      </c>
    </row>
    <row r="95" spans="1:5" ht="15" hidden="1" customHeight="1" x14ac:dyDescent="0.25">
      <c r="A95" s="656"/>
      <c r="B95" s="654"/>
      <c r="C95" s="126">
        <f>'патриотика0,361'!A246</f>
        <v>0</v>
      </c>
      <c r="D95" s="232" t="str">
        <f>D93</f>
        <v>договор</v>
      </c>
      <c r="E95" s="232">
        <f>'патриотика0,361'!D246</f>
        <v>89.167000000000002</v>
      </c>
    </row>
    <row r="96" spans="1:5" ht="15" hidden="1" customHeight="1" x14ac:dyDescent="0.25">
      <c r="A96" s="656"/>
      <c r="B96" s="654"/>
      <c r="C96" s="126">
        <f>'патриотика0,361'!A247</f>
        <v>0</v>
      </c>
      <c r="D96" s="232" t="str">
        <f>D93</f>
        <v>договор</v>
      </c>
      <c r="E96" s="232">
        <f>'патриотика0,361'!D247</f>
        <v>89.167000000000002</v>
      </c>
    </row>
    <row r="97" spans="1:5" ht="15" customHeight="1" x14ac:dyDescent="0.25">
      <c r="A97" s="656"/>
      <c r="B97" s="654"/>
      <c r="C97" s="126">
        <f>'патриотика0,361'!A248</f>
        <v>0</v>
      </c>
      <c r="D97" s="232" t="str">
        <f>D93</f>
        <v>договор</v>
      </c>
      <c r="E97" s="232">
        <f>'патриотика0,361'!D248</f>
        <v>0.36099999999999999</v>
      </c>
    </row>
    <row r="98" spans="1:5" ht="15" hidden="1" customHeight="1" x14ac:dyDescent="0.25">
      <c r="A98" s="656"/>
      <c r="B98" s="654"/>
      <c r="C98" s="126" t="str">
        <f>'патриотика0,361'!A249</f>
        <v>ИТОГО СОДЕРЖАНИЕ ОБЪЕКТОВ НЕДВИЖ. ИМУЩЕСТВА</v>
      </c>
      <c r="D98" s="232" t="str">
        <f>D93</f>
        <v>договор</v>
      </c>
      <c r="E98" s="232">
        <f>'патриотика0,361'!D249</f>
        <v>89.167000000000002</v>
      </c>
    </row>
    <row r="99" spans="1:5" ht="15" hidden="1" customHeight="1" x14ac:dyDescent="0.25">
      <c r="A99" s="656"/>
      <c r="B99" s="654"/>
      <c r="C99" s="126">
        <f>'патриотика0,361'!A250</f>
        <v>0</v>
      </c>
      <c r="D99" s="232" t="str">
        <f>D93</f>
        <v>договор</v>
      </c>
      <c r="E99" s="232">
        <f>'патриотика0,361'!D250</f>
        <v>89.167000000000002</v>
      </c>
    </row>
    <row r="100" spans="1:5" ht="15" hidden="1" customHeight="1" x14ac:dyDescent="0.25">
      <c r="A100" s="656"/>
      <c r="B100" s="654"/>
      <c r="C100" s="126">
        <f>'патриотика0,361'!A251</f>
        <v>0.27800000000000002</v>
      </c>
      <c r="D100" s="232" t="str">
        <f>'патриотика0,361'!B264</f>
        <v>шт</v>
      </c>
      <c r="E100" s="232">
        <f>'патриотика0,361'!D251</f>
        <v>89.167000000000002</v>
      </c>
    </row>
    <row r="101" spans="1:5" ht="15" hidden="1" customHeight="1" x14ac:dyDescent="0.25">
      <c r="A101" s="656"/>
      <c r="B101" s="654"/>
      <c r="C101" s="126" t="str">
        <f>'патриотика0,361'!A252</f>
        <v>Прочие затраты</v>
      </c>
      <c r="D101" s="232" t="str">
        <f>'патриотика0,361'!B266</f>
        <v>шт</v>
      </c>
      <c r="E101" s="232">
        <f>'патриотика0,361'!D252</f>
        <v>89.167000000000002</v>
      </c>
    </row>
    <row r="102" spans="1:5" ht="15" hidden="1" customHeight="1" x14ac:dyDescent="0.25">
      <c r="A102" s="656"/>
      <c r="B102" s="654"/>
      <c r="C102" s="126">
        <f>'патриотика0,361'!A253</f>
        <v>0</v>
      </c>
      <c r="D102" s="232" t="str">
        <f>'патриотика0,361'!B268</f>
        <v>шт</v>
      </c>
      <c r="E102" s="232">
        <f>'патриотика0,361'!D253</f>
        <v>89.167000000000002</v>
      </c>
    </row>
    <row r="103" spans="1:5" ht="15" hidden="1" customHeight="1" x14ac:dyDescent="0.25">
      <c r="A103" s="656"/>
      <c r="B103" s="654"/>
      <c r="C103" s="126">
        <f>'патриотика0,361'!A254</f>
        <v>1</v>
      </c>
      <c r="D103" s="232" t="str">
        <f>'патриотика0,361'!B269</f>
        <v>шт</v>
      </c>
      <c r="E103" s="232">
        <f>'патриотика0,361'!D254</f>
        <v>89.167000000000002</v>
      </c>
    </row>
    <row r="104" spans="1:5" ht="6.75" hidden="1" customHeight="1" x14ac:dyDescent="0.25">
      <c r="A104" s="656"/>
      <c r="B104" s="654"/>
      <c r="C104" s="126" t="str">
        <f>'патриотика0,361'!A255</f>
        <v>Обучение персонала</v>
      </c>
      <c r="D104" s="232" t="str">
        <f>'патриотика0,361'!B270</f>
        <v>шт</v>
      </c>
      <c r="E104" s="232">
        <f>'патриотика0,361'!D255</f>
        <v>89.167000000000002</v>
      </c>
    </row>
    <row r="105" spans="1:5" ht="12" customHeight="1" x14ac:dyDescent="0.25">
      <c r="A105" s="656"/>
      <c r="B105" s="654"/>
      <c r="C105" s="660" t="s">
        <v>135</v>
      </c>
      <c r="D105" s="661"/>
      <c r="E105" s="662"/>
    </row>
    <row r="106" spans="1:5" ht="14.45" customHeight="1" x14ac:dyDescent="0.25">
      <c r="A106" s="656"/>
      <c r="B106" s="654"/>
      <c r="C106" s="127" t="str">
        <f>'патриотика0,361'!A211</f>
        <v>переговоры по району, мин</v>
      </c>
      <c r="D106" s="92" t="s">
        <v>84</v>
      </c>
      <c r="E106" s="468">
        <f>'патриотика0,361'!D211</f>
        <v>18.05</v>
      </c>
    </row>
    <row r="107" spans="1:5" ht="12" customHeight="1" x14ac:dyDescent="0.25">
      <c r="A107" s="656"/>
      <c r="B107" s="654"/>
      <c r="C107" s="127" t="str">
        <f>'патриотика0,361'!A212</f>
        <v>Переговоры за пределами района,мин</v>
      </c>
      <c r="D107" s="92" t="s">
        <v>22</v>
      </c>
      <c r="E107" s="468">
        <f>'патриотика0,361'!D212</f>
        <v>17.638459999999998</v>
      </c>
    </row>
    <row r="108" spans="1:5" ht="12" customHeight="1" x14ac:dyDescent="0.25">
      <c r="A108" s="656"/>
      <c r="B108" s="654"/>
      <c r="C108" s="127" t="str">
        <f>'патриотика0,361'!A213</f>
        <v>Абоненская плата за услуги связи, номеров</v>
      </c>
      <c r="D108" s="92" t="s">
        <v>37</v>
      </c>
      <c r="E108" s="468">
        <f>'патриотика0,361'!D213</f>
        <v>0.36099999999999999</v>
      </c>
    </row>
    <row r="109" spans="1:5" ht="12" customHeight="1" x14ac:dyDescent="0.25">
      <c r="A109" s="656"/>
      <c r="B109" s="654"/>
      <c r="C109" s="127" t="str">
        <f>'патриотика0,361'!A214</f>
        <v xml:space="preserve">Абоненская плата за услуги Интернет </v>
      </c>
      <c r="D109" s="92" t="s">
        <v>37</v>
      </c>
      <c r="E109" s="468">
        <f>'патриотика0,361'!D214</f>
        <v>0.36099999999999999</v>
      </c>
    </row>
    <row r="110" spans="1:5" ht="12" customHeight="1" x14ac:dyDescent="0.25">
      <c r="A110" s="656"/>
      <c r="B110" s="654"/>
      <c r="C110" s="127" t="str">
        <f>'патриотика0,361'!A215</f>
        <v>оплата почтовых услуг</v>
      </c>
      <c r="D110" s="92" t="s">
        <v>38</v>
      </c>
      <c r="E110" s="468">
        <f>'патриотика0,361'!D215</f>
        <v>7.22</v>
      </c>
    </row>
    <row r="111" spans="1:5" ht="12" hidden="1" customHeight="1" x14ac:dyDescent="0.25">
      <c r="A111" s="656"/>
      <c r="B111" s="654"/>
      <c r="C111" s="127" t="str">
        <f>'инновации+добровольчество0,361'!A141</f>
        <v>Затраты на  транспортные услуги</v>
      </c>
      <c r="D111" s="92" t="s">
        <v>38</v>
      </c>
      <c r="E111" s="213" t="e">
        <f>'патриотика0,361'!#REF!</f>
        <v>#REF!</v>
      </c>
    </row>
    <row r="112" spans="1:5" ht="12" hidden="1" customHeight="1" x14ac:dyDescent="0.25">
      <c r="A112" s="656"/>
      <c r="B112" s="654"/>
      <c r="C112" s="127">
        <f>'инновации+добровольчество0,361'!A142</f>
        <v>0</v>
      </c>
      <c r="D112" s="92" t="s">
        <v>22</v>
      </c>
      <c r="E112" s="213" t="e">
        <f>'патриотика0,361'!#REF!</f>
        <v>#REF!</v>
      </c>
    </row>
    <row r="113" spans="1:5" ht="22.5" customHeight="1" x14ac:dyDescent="0.25">
      <c r="A113" s="656"/>
      <c r="B113" s="654"/>
      <c r="C113" s="666" t="s">
        <v>136</v>
      </c>
      <c r="D113" s="667"/>
      <c r="E113" s="668"/>
    </row>
    <row r="114" spans="1:5" ht="21" customHeight="1" x14ac:dyDescent="0.25">
      <c r="A114" s="656"/>
      <c r="B114" s="654"/>
      <c r="C114" s="100" t="str">
        <f>'натур показатели инновации+добр'!C68</f>
        <v>Заведующий МЦ</v>
      </c>
      <c r="D114" s="128" t="s">
        <v>140</v>
      </c>
      <c r="E114" s="203">
        <f>'патриотика0,361'!D146</f>
        <v>0.36099999999999999</v>
      </c>
    </row>
    <row r="115" spans="1:5" ht="12" customHeight="1" x14ac:dyDescent="0.25">
      <c r="A115" s="656"/>
      <c r="B115" s="654"/>
      <c r="C115" s="108" t="s">
        <v>138</v>
      </c>
      <c r="D115" s="128" t="s">
        <v>131</v>
      </c>
      <c r="E115" s="203">
        <f>'патриотика0,361'!D148</f>
        <v>0.36099999999999999</v>
      </c>
    </row>
    <row r="116" spans="1:5" ht="12" customHeight="1" x14ac:dyDescent="0.25">
      <c r="A116" s="656"/>
      <c r="B116" s="654"/>
      <c r="C116" s="108" t="s">
        <v>85</v>
      </c>
      <c r="D116" s="128" t="s">
        <v>131</v>
      </c>
      <c r="E116" s="203">
        <f>'патриотика0,361'!D149</f>
        <v>0.18049999999999999</v>
      </c>
    </row>
    <row r="117" spans="1:5" ht="12" customHeight="1" x14ac:dyDescent="0.25">
      <c r="A117" s="656"/>
      <c r="B117" s="654"/>
      <c r="C117" s="108" t="s">
        <v>139</v>
      </c>
      <c r="D117" s="128" t="s">
        <v>131</v>
      </c>
      <c r="E117" s="203">
        <f>'патриотика0,361'!D150</f>
        <v>0.36099999999999999</v>
      </c>
    </row>
    <row r="118" spans="1:5" ht="12" customHeight="1" x14ac:dyDescent="0.25">
      <c r="A118" s="656"/>
      <c r="B118" s="654"/>
      <c r="C118" s="494" t="s">
        <v>143</v>
      </c>
      <c r="D118" s="495"/>
      <c r="E118" s="496"/>
    </row>
    <row r="119" spans="1:5" ht="28.15" customHeight="1" x14ac:dyDescent="0.25">
      <c r="A119" s="656"/>
      <c r="B119" s="654"/>
      <c r="C119" s="367" t="str">
        <f>'инновации+добровольчество0,361'!A105</f>
        <v>Пособие по уходу за ребенком до 3-х лет</v>
      </c>
      <c r="D119" s="110" t="s">
        <v>119</v>
      </c>
      <c r="E119" s="214">
        <f>E114</f>
        <v>0.36099999999999999</v>
      </c>
    </row>
    <row r="120" spans="1:5" ht="25.9" hidden="1" customHeight="1" x14ac:dyDescent="0.25">
      <c r="A120" s="656"/>
      <c r="B120" s="654"/>
      <c r="C120" s="666" t="s">
        <v>144</v>
      </c>
      <c r="D120" s="667"/>
      <c r="E120" s="668"/>
    </row>
    <row r="121" spans="1:5" ht="40.15" hidden="1" customHeight="1" x14ac:dyDescent="0.25">
      <c r="A121" s="656"/>
      <c r="B121" s="654"/>
      <c r="C121" s="109" t="s">
        <v>189</v>
      </c>
      <c r="D121" s="92" t="s">
        <v>39</v>
      </c>
      <c r="E121" s="211">
        <f>'патриотика0,361'!E202</f>
        <v>36.1</v>
      </c>
    </row>
    <row r="122" spans="1:5" ht="25.9" hidden="1" customHeight="1" x14ac:dyDescent="0.25">
      <c r="A122" s="656"/>
      <c r="B122" s="654"/>
      <c r="C122" s="109" t="s">
        <v>190</v>
      </c>
      <c r="D122" s="92" t="s">
        <v>39</v>
      </c>
      <c r="E122" s="211">
        <f>'патриотика0,361'!E203</f>
        <v>9.0250000000000004</v>
      </c>
    </row>
    <row r="123" spans="1:5" ht="24" hidden="1" customHeight="1" x14ac:dyDescent="0.25">
      <c r="A123" s="656"/>
      <c r="B123" s="654"/>
      <c r="C123" s="109" t="s">
        <v>191</v>
      </c>
      <c r="D123" s="92" t="s">
        <v>39</v>
      </c>
      <c r="E123" s="211">
        <f>'патриотика0,361'!E204</f>
        <v>27.074999999999999</v>
      </c>
    </row>
    <row r="124" spans="1:5" ht="21" customHeight="1" x14ac:dyDescent="0.25">
      <c r="A124" s="656"/>
      <c r="B124" s="654"/>
      <c r="C124" s="497" t="s">
        <v>145</v>
      </c>
      <c r="D124" s="498"/>
      <c r="E124" s="499"/>
    </row>
    <row r="125" spans="1:5" ht="18.600000000000001" customHeight="1" x14ac:dyDescent="0.25">
      <c r="A125" s="656"/>
      <c r="B125" s="654"/>
      <c r="C125" s="111" t="str">
        <f>'патриотика0,361'!A223</f>
        <v>Провоз груза 200 мест (1 место=500 руб)</v>
      </c>
      <c r="D125" s="112" t="s">
        <v>22</v>
      </c>
      <c r="E125" s="78">
        <f>'патриотика0,361'!D223</f>
        <v>0.36099999999999999</v>
      </c>
    </row>
    <row r="126" spans="1:5" ht="12" customHeight="1" x14ac:dyDescent="0.25">
      <c r="A126" s="656"/>
      <c r="B126" s="654"/>
      <c r="C126" s="660" t="s">
        <v>146</v>
      </c>
      <c r="D126" s="661"/>
      <c r="E126" s="662"/>
    </row>
    <row r="127" spans="1:5" ht="14.45" customHeight="1" x14ac:dyDescent="0.25">
      <c r="A127" s="656"/>
      <c r="B127" s="654"/>
      <c r="C127" s="101" t="str">
        <f>'патриотика0,361'!A262</f>
        <v>Обучение персонала</v>
      </c>
      <c r="D127" s="63" t="str">
        <f>'натур показатели инновации+добр'!D84</f>
        <v>шт</v>
      </c>
      <c r="E127" s="470">
        <f>'патриотика0,361'!D262</f>
        <v>0.36099999999999999</v>
      </c>
    </row>
    <row r="128" spans="1:5" ht="14.45" customHeight="1" x14ac:dyDescent="0.25">
      <c r="A128" s="656"/>
      <c r="B128" s="654"/>
      <c r="C128" s="101" t="str">
        <f>'патриотика0,361'!A263</f>
        <v>приобретения для доброцентра ( трубы, коннекторы)</v>
      </c>
      <c r="D128" s="63" t="str">
        <f>'натур показатели инновации+добр'!D85</f>
        <v>шт</v>
      </c>
      <c r="E128" s="470">
        <f>'патриотика0,361'!D263</f>
        <v>0.36099999999999999</v>
      </c>
    </row>
    <row r="129" spans="1:5" ht="15" customHeight="1" x14ac:dyDescent="0.25">
      <c r="A129" s="656"/>
      <c r="B129" s="654"/>
      <c r="C129" s="101" t="str">
        <f>'патриотика0,361'!A264</f>
        <v>Банер "80 лет победы"</v>
      </c>
      <c r="D129" s="63" t="str">
        <f>'натур показатели инновации+добр'!D86</f>
        <v>шт</v>
      </c>
      <c r="E129" s="470">
        <f>'патриотика0,361'!D264</f>
        <v>0.36099999999999999</v>
      </c>
    </row>
    <row r="130" spans="1:5" ht="16.5" customHeight="1" x14ac:dyDescent="0.25">
      <c r="A130" s="656"/>
      <c r="B130" s="654"/>
      <c r="C130" s="101" t="str">
        <f>'патриотика0,361'!A265</f>
        <v>Бумага А4 "SVETOCOPY" 500 л. ГОСТ Р ИСО 9706-2000</v>
      </c>
      <c r="D130" s="63" t="str">
        <f>'натур показатели инновации+добр'!D87</f>
        <v>шт</v>
      </c>
      <c r="E130" s="470">
        <f>'патриотика0,361'!D265</f>
        <v>18.05</v>
      </c>
    </row>
    <row r="131" spans="1:5" ht="12" customHeight="1" x14ac:dyDescent="0.25">
      <c r="A131" s="656"/>
      <c r="B131" s="654"/>
      <c r="C131" s="101" t="str">
        <f>'патриотика0,361'!A266</f>
        <v>Набор самокл. этикеток-закладок (12*45мм) 5*20л пластик</v>
      </c>
      <c r="D131" s="63" t="str">
        <f>'натур показатели инновации+добр'!D88</f>
        <v>шт</v>
      </c>
      <c r="E131" s="470">
        <f>'патриотика0,361'!D266</f>
        <v>7.22</v>
      </c>
    </row>
    <row r="132" spans="1:5" ht="12" customHeight="1" x14ac:dyDescent="0.25">
      <c r="A132" s="656"/>
      <c r="B132" s="654"/>
      <c r="C132" s="101" t="str">
        <f>'патриотика0,361'!A267</f>
        <v>Ручка шариковая масляная BRAUBERG "Spark", СИНЯЯ, печать, узел 0,7 мм, линия письма 0,35 мм</v>
      </c>
      <c r="D132" s="63" t="str">
        <f>'натур показатели инновации+добр'!D89</f>
        <v>шт</v>
      </c>
      <c r="E132" s="470">
        <f>'патриотика0,361'!D267</f>
        <v>72.2</v>
      </c>
    </row>
    <row r="133" spans="1:5" ht="12" customHeight="1" x14ac:dyDescent="0.25">
      <c r="A133" s="656"/>
      <c r="B133" s="654"/>
      <c r="C133" s="101" t="str">
        <f>'патриотика0,361'!A268</f>
        <v>Карандаш ч/г BRAUBERG HB, с ластиком, корпус ассорти</v>
      </c>
      <c r="D133" s="63" t="str">
        <f>'натур показатели инновации+добр'!D90</f>
        <v>шт</v>
      </c>
      <c r="E133" s="470">
        <f>'патриотика0,361'!D268</f>
        <v>25.991999999999997</v>
      </c>
    </row>
    <row r="134" spans="1:5" ht="12" customHeight="1" x14ac:dyDescent="0.25">
      <c r="A134" s="656"/>
      <c r="B134" s="654"/>
      <c r="C134" s="101" t="str">
        <f>'патриотика0,361'!A269</f>
        <v>Клей карандаш 15 гр. BRAUBERG "Crystal"</v>
      </c>
      <c r="D134" s="63" t="str">
        <f>'натур показатели инновации+добр'!D91</f>
        <v>шт</v>
      </c>
      <c r="E134" s="470">
        <f>'патриотика0,361'!D269</f>
        <v>7.22</v>
      </c>
    </row>
    <row r="135" spans="1:5" ht="12" customHeight="1" x14ac:dyDescent="0.25">
      <c r="A135" s="656"/>
      <c r="B135" s="654"/>
      <c r="C135" s="101" t="str">
        <f>'патриотика0,361'!A270</f>
        <v>Корректор 20 мл с кисточкой водный</v>
      </c>
      <c r="D135" s="63" t="str">
        <f>'натур показатели инновации+добр'!D92</f>
        <v>шт</v>
      </c>
      <c r="E135" s="470">
        <f>'патриотика0,361'!D270</f>
        <v>4.3319999999999999</v>
      </c>
    </row>
    <row r="136" spans="1:5" ht="22.15" customHeight="1" x14ac:dyDescent="0.25">
      <c r="A136" s="656"/>
      <c r="B136" s="654"/>
      <c r="C136" s="101" t="str">
        <f>'патриотика0,361'!A271</f>
        <v>Средство для мытья пола и стен 5 кг LAIMA PROFESSIONAL концентрированное, "Антибактериальный эффект. Лимон"</v>
      </c>
      <c r="D136" s="63" t="str">
        <f>'натур показатели инновации+добр'!D93</f>
        <v>шт</v>
      </c>
      <c r="E136" s="470">
        <f>'патриотика0,361'!D271</f>
        <v>1.083</v>
      </c>
    </row>
    <row r="137" spans="1:5" ht="12" customHeight="1" x14ac:dyDescent="0.25">
      <c r="A137" s="656"/>
      <c r="B137" s="654"/>
      <c r="C137" s="101" t="str">
        <f>'патриотика0,361'!A272</f>
        <v>Чистящее средство 5 л DOMESTOS с антивирусным и отбеливающим эффектом "Свежесть Атлантики"</v>
      </c>
      <c r="D137" s="63" t="str">
        <f>'натур показатели инновации+добр'!D94</f>
        <v>шт</v>
      </c>
      <c r="E137" s="470">
        <f>'патриотика0,361'!D272</f>
        <v>0.72199999999999998</v>
      </c>
    </row>
    <row r="138" spans="1:5" ht="22.15" customHeight="1" x14ac:dyDescent="0.25">
      <c r="A138" s="656"/>
      <c r="B138" s="654"/>
      <c r="C138" s="101" t="str">
        <f>'патриотика0,361'!A273</f>
        <v>Мешки для мусора 30 л прочные 20 мкм (20 шт./рулон)</v>
      </c>
      <c r="D138" s="63" t="str">
        <f>'натур показатели инновации+добр'!D95</f>
        <v>шт</v>
      </c>
      <c r="E138" s="470">
        <f>'патриотика0,361'!D273</f>
        <v>10.83</v>
      </c>
    </row>
    <row r="139" spans="1:5" ht="15.75" customHeight="1" x14ac:dyDescent="0.25">
      <c r="A139" s="656"/>
      <c r="B139" s="654"/>
      <c r="C139" s="101" t="str">
        <f>'патриотика0,361'!A274</f>
        <v>Мешки для мусора 60 л прочные 21 мкм (20 шт./рулон)</v>
      </c>
      <c r="D139" s="63" t="str">
        <f>'натур показатели инновации+добр'!D96</f>
        <v>шт</v>
      </c>
      <c r="E139" s="470">
        <f>'патриотика0,361'!D274</f>
        <v>5.415</v>
      </c>
    </row>
    <row r="140" spans="1:5" ht="13.5" customHeight="1" x14ac:dyDescent="0.25">
      <c r="A140" s="656"/>
      <c r="B140" s="654"/>
      <c r="C140" s="101" t="str">
        <f>'патриотика0,361'!A275</f>
        <v>Бумага туалетная "МЯГКИЙ РУЛОНЧИК" белая, 51 метр, 1-слойная, LAIMA</v>
      </c>
      <c r="D140" s="63" t="str">
        <f>'натур показатели инновации+добр'!D97</f>
        <v>шт</v>
      </c>
      <c r="E140" s="470">
        <f>'патриотика0,361'!D275</f>
        <v>17.327999999999999</v>
      </c>
    </row>
    <row r="141" spans="1:5" ht="12" customHeight="1" x14ac:dyDescent="0.25">
      <c r="A141" s="656"/>
      <c r="B141" s="654"/>
      <c r="C141" s="101" t="str">
        <f>'патриотика0,361'!A276</f>
        <v>Салфетки ВИСКОЗНЫЕ универсальные, 18х25 см, в рулоне 30 шт., 8о г/м2, желтые</v>
      </c>
      <c r="D141" s="63" t="str">
        <f>'натур показатели инновации+добр'!D98</f>
        <v>шт</v>
      </c>
      <c r="E141" s="470">
        <f>'патриотика0,361'!D276</f>
        <v>1.8049999999999999</v>
      </c>
    </row>
    <row r="142" spans="1:5" ht="12" customHeight="1" x14ac:dyDescent="0.25">
      <c r="A142" s="656"/>
      <c r="B142" s="654"/>
      <c r="C142" s="101" t="str">
        <f>'патриотика0,361'!A277</f>
        <v>Средство для мытья стекол и зеркал OfficeClean Professional Блеск с нашатырным спиртом 5 л</v>
      </c>
      <c r="D142" s="63" t="str">
        <f>'натур показатели инновации+добр'!D99</f>
        <v>шт</v>
      </c>
      <c r="E142" s="470">
        <f>'патриотика0,361'!D277</f>
        <v>0.36099999999999999</v>
      </c>
    </row>
    <row r="143" spans="1:5" ht="12" customHeight="1" x14ac:dyDescent="0.25">
      <c r="A143" s="656"/>
      <c r="B143" s="654"/>
      <c r="C143" s="101" t="str">
        <f>'патриотика0,361'!A278</f>
        <v>Насадка МОП для швабры OfficeClean Professional круглая, диаметр 16 см</v>
      </c>
      <c r="D143" s="63" t="str">
        <f>'натур показатели инновации+добр'!D100</f>
        <v>шт</v>
      </c>
      <c r="E143" s="470">
        <f>'патриотика0,361'!D278</f>
        <v>1.083</v>
      </c>
    </row>
    <row r="144" spans="1:5" ht="12" customHeight="1" x14ac:dyDescent="0.25">
      <c r="A144" s="656"/>
      <c r="B144" s="654"/>
      <c r="C144" s="101" t="str">
        <f>'патриотика0,361'!A279</f>
        <v>Насадки МОП для швабры (кармашки с 2-х сторон) КОМПЛЕКТ 4 шт., микрофибра, 33х12,5 см, LAIMA</v>
      </c>
      <c r="D144" s="63" t="str">
        <f>'натур показатели инновации+добр'!D101</f>
        <v>шт</v>
      </c>
      <c r="E144" s="470">
        <f>'патриотика0,361'!D279</f>
        <v>0.36099999999999999</v>
      </c>
    </row>
    <row r="145" spans="1:5" ht="12" customHeight="1" x14ac:dyDescent="0.25">
      <c r="A145" s="656"/>
      <c r="B145" s="654"/>
      <c r="C145" s="101" t="str">
        <f>'патриотика0,361'!A280</f>
        <v>Батарейка ААА мизинчиковые</v>
      </c>
      <c r="D145" s="63" t="str">
        <f>'натур показатели инновации+добр'!D102</f>
        <v>шт</v>
      </c>
      <c r="E145" s="470">
        <f>'патриотика0,361'!D280</f>
        <v>11.552</v>
      </c>
    </row>
    <row r="146" spans="1:5" ht="12" customHeight="1" x14ac:dyDescent="0.25">
      <c r="A146" s="656"/>
      <c r="B146" s="654"/>
      <c r="C146" s="101" t="str">
        <f>'патриотика0,361'!A281</f>
        <v>Перчатки резиновые PACLAN "Extra Dry", хлопчатобумажное напыление, 100% флок, размер L</v>
      </c>
      <c r="D146" s="63" t="str">
        <f>'натур показатели инновации+добр'!D103</f>
        <v>шт</v>
      </c>
      <c r="E146" s="470">
        <f>'патриотика0,361'!D281</f>
        <v>3.61</v>
      </c>
    </row>
    <row r="147" spans="1:5" ht="12" customHeight="1" x14ac:dyDescent="0.25">
      <c r="A147" s="656"/>
      <c r="B147" s="654"/>
      <c r="C147" s="101" t="str">
        <f>'патриотика0,361'!A282</f>
        <v>Освежитель воздуха аэрозольный 300 мл Мелодия</v>
      </c>
      <c r="D147" s="63" t="str">
        <f>'натур показатели инновации+добр'!D104</f>
        <v>шт</v>
      </c>
      <c r="E147" s="470">
        <f>'патриотика0,361'!D282</f>
        <v>4.3319999999999999</v>
      </c>
    </row>
    <row r="148" spans="1:5" ht="12" customHeight="1" x14ac:dyDescent="0.25">
      <c r="A148" s="656"/>
      <c r="B148" s="654"/>
      <c r="C148" s="101" t="str">
        <f>'патриотика0,361'!A283</f>
        <v>Бумага д/записей 76*76мм /100л, 62г/м², с липким краем</v>
      </c>
      <c r="D148" s="63" t="str">
        <f>'натур показатели инновации+добр'!D105</f>
        <v>шт</v>
      </c>
      <c r="E148" s="470">
        <f>'патриотика0,361'!D283</f>
        <v>3.61</v>
      </c>
    </row>
    <row r="149" spans="1:5" ht="12" customHeight="1" x14ac:dyDescent="0.25">
      <c r="A149" s="656"/>
      <c r="B149" s="654"/>
      <c r="C149" s="101" t="str">
        <f>'патриотика0,361'!A284</f>
        <v>Картридж W1106A/W1106XL для HP Laser 107/135/137 ELC (5000 стр.) с чипом</v>
      </c>
      <c r="D149" s="63" t="str">
        <f>'натур показатели инновации+добр'!D106</f>
        <v>шт</v>
      </c>
      <c r="E149" s="470">
        <f>'патриотика0,361'!D284</f>
        <v>3.61</v>
      </c>
    </row>
    <row r="150" spans="1:5" ht="12" customHeight="1" x14ac:dyDescent="0.25">
      <c r="A150" s="656"/>
      <c r="B150" s="654"/>
      <c r="C150" s="101" t="str">
        <f>'патриотика0,361'!A285</f>
        <v>Картридж PC-211EV XL для Pantum P2200/P2500/M6500/M6550/M6600 ELC (6000 стр.)</v>
      </c>
      <c r="D150" s="63" t="str">
        <f>'натур показатели инновации+добр'!D107</f>
        <v>шт</v>
      </c>
      <c r="E150" s="470">
        <f>'патриотика0,361'!D285</f>
        <v>1.8049999999999999</v>
      </c>
    </row>
    <row r="151" spans="1:5" ht="12" customHeight="1" x14ac:dyDescent="0.25">
      <c r="A151" s="656"/>
      <c r="B151" s="654"/>
      <c r="C151" s="101" t="str">
        <f>'патриотика0,361'!A286</f>
        <v>Картридж TK-1170XL для Kyocera ECOSYS M2040DN, M2540DN, M2640idw ELC (12000 стр.)</v>
      </c>
      <c r="D151" s="63" t="str">
        <f>'натур показатели инновации+добр'!D108</f>
        <v>шт</v>
      </c>
      <c r="E151" s="470">
        <f>'патриотика0,361'!D286</f>
        <v>1.8049999999999999</v>
      </c>
    </row>
    <row r="152" spans="1:5" ht="12" customHeight="1" x14ac:dyDescent="0.25">
      <c r="A152" s="656"/>
      <c r="B152" s="654"/>
      <c r="C152" s="101" t="str">
        <f>'патриотика0,361'!A287</f>
        <v>Комплект картриджей для Canon MF754CDW CS-C069 (голубой, пурпурный, желтый, черный, 4 картриджа в комплекте)</v>
      </c>
      <c r="D152" s="63" t="str">
        <f>'натур показатели инновации+добр'!D109</f>
        <v>шт</v>
      </c>
      <c r="E152" s="470">
        <f>'патриотика0,361'!D287</f>
        <v>0.36099999999999999</v>
      </c>
    </row>
    <row r="153" spans="1:5" ht="12" customHeight="1" x14ac:dyDescent="0.25">
      <c r="A153" s="656"/>
      <c r="B153" s="654"/>
      <c r="C153" s="101" t="str">
        <f>'патриотика0,361'!A288</f>
        <v>Батарейка Крона 9В</v>
      </c>
      <c r="D153" s="63" t="str">
        <f>'натур показатели инновации+добр'!D110</f>
        <v>шт</v>
      </c>
      <c r="E153" s="470">
        <f>'патриотика0,361'!D288</f>
        <v>7.22</v>
      </c>
    </row>
    <row r="154" spans="1:5" ht="12" customHeight="1" x14ac:dyDescent="0.25">
      <c r="A154" s="656"/>
      <c r="B154" s="654"/>
      <c r="C154" s="101" t="str">
        <f>'патриотика0,361'!A289</f>
        <v>Лопата снеговая с металлическим черенком в оплетке и V-ручкой, 380 мм</v>
      </c>
      <c r="D154" s="63" t="str">
        <f>'натур показатели инновации+добр'!D111</f>
        <v>шт</v>
      </c>
      <c r="E154" s="470">
        <f>'патриотика0,361'!D289</f>
        <v>1.083</v>
      </c>
    </row>
    <row r="155" spans="1:5" ht="12" customHeight="1" x14ac:dyDescent="0.25">
      <c r="A155" s="656"/>
      <c r="B155" s="654"/>
      <c r="C155" s="101" t="str">
        <f>'патриотика0,361'!A290</f>
        <v>Фильтр сетевой (2200 Вт, 10 A, EURO, 3 метра, 6 розеток)</v>
      </c>
      <c r="D155" s="63" t="str">
        <f>'натур показатели инновации+добр'!D112</f>
        <v>шт</v>
      </c>
      <c r="E155" s="470">
        <f>'патриотика0,361'!D290</f>
        <v>1.8049999999999999</v>
      </c>
    </row>
    <row r="156" spans="1:5" ht="12" customHeight="1" x14ac:dyDescent="0.25">
      <c r="A156" s="656"/>
      <c r="B156" s="654"/>
      <c r="C156" s="101" t="str">
        <f>'патриотика0,361'!A291</f>
        <v>Пиломатериал</v>
      </c>
      <c r="D156" s="63" t="str">
        <f>'натур показатели инновации+добр'!D113</f>
        <v>шт</v>
      </c>
      <c r="E156" s="470">
        <f>'патриотика0,361'!D291</f>
        <v>0.36099999999999999</v>
      </c>
    </row>
    <row r="157" spans="1:5" ht="12" customHeight="1" x14ac:dyDescent="0.25">
      <c r="A157" s="656"/>
      <c r="B157" s="654"/>
      <c r="C157" s="101" t="str">
        <f>'патриотика0,361'!A292</f>
        <v>Тонеры для картриджей Kyocera</v>
      </c>
      <c r="D157" s="63" t="str">
        <f>'натур показатели инновации+добр'!D114</f>
        <v>шт</v>
      </c>
      <c r="E157" s="470">
        <f>'патриотика0,361'!D292</f>
        <v>1.8049999999999999</v>
      </c>
    </row>
    <row r="158" spans="1:5" ht="12" customHeight="1" x14ac:dyDescent="0.25">
      <c r="A158" s="656"/>
      <c r="B158" s="654"/>
      <c r="C158" s="101" t="str">
        <f>'патриотика0,361'!A293</f>
        <v>Комплект тонеров для цветного принтера Canon</v>
      </c>
      <c r="D158" s="63" t="str">
        <f>'натур показатели инновации+добр'!D115</f>
        <v>шт</v>
      </c>
      <c r="E158" s="470">
        <f>'патриотика0,361'!D293</f>
        <v>3.61</v>
      </c>
    </row>
    <row r="159" spans="1:5" ht="12" customHeight="1" x14ac:dyDescent="0.25">
      <c r="A159" s="656"/>
      <c r="B159" s="654"/>
      <c r="C159" s="101" t="str">
        <f>'патриотика0,361'!A294</f>
        <v>Комплект тонера для цветного принтера Hp</v>
      </c>
      <c r="D159" s="63" t="str">
        <f>'натур показатели инновации+добр'!D116</f>
        <v>шт</v>
      </c>
      <c r="E159" s="470">
        <f>'патриотика0,361'!D294</f>
        <v>0.72199999999999998</v>
      </c>
    </row>
    <row r="160" spans="1:5" ht="12" customHeight="1" x14ac:dyDescent="0.25">
      <c r="A160" s="656"/>
      <c r="B160" s="654"/>
      <c r="C160" s="101" t="str">
        <f>'патриотика0,361'!A295</f>
        <v>Флеш накопители  16 гб</v>
      </c>
      <c r="D160" s="63"/>
      <c r="E160" s="470">
        <f>'патриотика0,361'!D295</f>
        <v>2.5270000000000001</v>
      </c>
    </row>
    <row r="161" spans="1:5" ht="12" customHeight="1" x14ac:dyDescent="0.25">
      <c r="A161" s="656"/>
      <c r="B161" s="654"/>
      <c r="C161" s="101" t="str">
        <f>'патриотика0,361'!A296</f>
        <v>Флеш накопители  64 гб</v>
      </c>
      <c r="D161" s="63" t="str">
        <f>'натур показатели инновации+добр'!D117</f>
        <v>шт</v>
      </c>
      <c r="E161" s="470">
        <f>'патриотика0,361'!D296</f>
        <v>1.8049999999999999</v>
      </c>
    </row>
    <row r="162" spans="1:5" ht="12" customHeight="1" x14ac:dyDescent="0.25">
      <c r="A162" s="656"/>
      <c r="B162" s="654"/>
      <c r="C162" s="101" t="str">
        <f>'патриотика0,361'!A297</f>
        <v>Мышь USB</v>
      </c>
      <c r="D162" s="63" t="str">
        <f>'натур показатели инновации+добр'!D118</f>
        <v>шт</v>
      </c>
      <c r="E162" s="470">
        <f>'патриотика0,361'!D297</f>
        <v>1.444</v>
      </c>
    </row>
    <row r="163" spans="1:5" ht="12" customHeight="1" x14ac:dyDescent="0.25">
      <c r="A163" s="656"/>
      <c r="B163" s="654"/>
      <c r="C163" s="101" t="str">
        <f>'патриотика0,361'!A298</f>
        <v xml:space="preserve">Мешки для мусора </v>
      </c>
      <c r="D163" s="63" t="str">
        <f>'натур показатели инновации+добр'!D119</f>
        <v>шт</v>
      </c>
      <c r="E163" s="470">
        <f>'патриотика0,361'!D298</f>
        <v>72.2</v>
      </c>
    </row>
    <row r="164" spans="1:5" ht="12" customHeight="1" x14ac:dyDescent="0.25">
      <c r="A164" s="656"/>
      <c r="B164" s="654"/>
      <c r="C164" s="101" t="str">
        <f>'патриотика0,361'!A299</f>
        <v>Жидкое мыло</v>
      </c>
      <c r="D164" s="63" t="str">
        <f>'натур показатели инновации+добр'!D120</f>
        <v>шт</v>
      </c>
      <c r="E164" s="470">
        <f>'патриотика0,361'!D299</f>
        <v>5.415</v>
      </c>
    </row>
    <row r="165" spans="1:5" ht="12" customHeight="1" x14ac:dyDescent="0.25">
      <c r="A165" s="656"/>
      <c r="B165" s="654"/>
      <c r="C165" s="101" t="str">
        <f>'патриотика0,361'!A300</f>
        <v>Туалетная бумага</v>
      </c>
      <c r="D165" s="63" t="str">
        <f>'натур показатели инновации+добр'!D121</f>
        <v>шт</v>
      </c>
      <c r="E165" s="470">
        <f>'патриотика0,361'!D300</f>
        <v>36.1</v>
      </c>
    </row>
    <row r="166" spans="1:5" ht="12" customHeight="1" x14ac:dyDescent="0.25">
      <c r="A166" s="656"/>
      <c r="B166" s="654"/>
      <c r="C166" s="101" t="str">
        <f>'патриотика0,361'!A301</f>
        <v>Тряпки для мытья</v>
      </c>
      <c r="D166" s="63" t="str">
        <f>'натур показатели инновации+добр'!D122</f>
        <v>шт</v>
      </c>
      <c r="E166" s="470">
        <f>'патриотика0,361'!D301</f>
        <v>14.44</v>
      </c>
    </row>
    <row r="167" spans="1:5" ht="12" customHeight="1" x14ac:dyDescent="0.25">
      <c r="A167" s="656"/>
      <c r="B167" s="654"/>
      <c r="C167" s="101" t="str">
        <f>'патриотика0,361'!A302</f>
        <v>Бытовая химия</v>
      </c>
      <c r="D167" s="63" t="str">
        <f>'натур показатели инновации+добр'!D123</f>
        <v>шт</v>
      </c>
      <c r="E167" s="470">
        <f>'патриотика0,361'!D302</f>
        <v>7.22</v>
      </c>
    </row>
    <row r="168" spans="1:5" ht="12" customHeight="1" x14ac:dyDescent="0.25">
      <c r="A168" s="656"/>
      <c r="B168" s="654"/>
      <c r="C168" s="101" t="str">
        <f>'патриотика0,361'!A303</f>
        <v>Фанера</v>
      </c>
      <c r="D168" s="63" t="str">
        <f>'натур показатели инновации+добр'!D124</f>
        <v>шт</v>
      </c>
      <c r="E168" s="470">
        <f>'патриотика0,361'!D303</f>
        <v>10.83</v>
      </c>
    </row>
    <row r="169" spans="1:5" ht="12" customHeight="1" x14ac:dyDescent="0.25">
      <c r="A169" s="656"/>
      <c r="B169" s="654"/>
      <c r="C169" s="101" t="str">
        <f>'патриотика0,361'!A304</f>
        <v>Антифриз</v>
      </c>
      <c r="D169" s="63" t="str">
        <f>'натур показатели инновации+добр'!D125</f>
        <v>шт</v>
      </c>
      <c r="E169" s="470">
        <f>'патриотика0,361'!D304</f>
        <v>7.22</v>
      </c>
    </row>
    <row r="170" spans="1:5" ht="12" customHeight="1" x14ac:dyDescent="0.25">
      <c r="A170" s="656"/>
      <c r="B170" s="654"/>
      <c r="C170" s="101" t="str">
        <f>'патриотика0,361'!A305</f>
        <v>Баннера</v>
      </c>
      <c r="D170" s="63" t="s">
        <v>82</v>
      </c>
      <c r="E170" s="470">
        <f>'патриотика0,361'!D305</f>
        <v>1.8049999999999999</v>
      </c>
    </row>
    <row r="171" spans="1:5" ht="12" customHeight="1" x14ac:dyDescent="0.25">
      <c r="A171" s="656"/>
      <c r="B171" s="654"/>
      <c r="C171" s="101" t="str">
        <f>'патриотика0,361'!A306</f>
        <v>Гвозди</v>
      </c>
      <c r="D171" s="63" t="s">
        <v>82</v>
      </c>
      <c r="E171" s="470">
        <f>'патриотика0,361'!D306</f>
        <v>7.22</v>
      </c>
    </row>
    <row r="172" spans="1:5" ht="12" customHeight="1" x14ac:dyDescent="0.25">
      <c r="A172" s="656"/>
      <c r="B172" s="654"/>
      <c r="C172" s="101" t="str">
        <f>'патриотика0,361'!A307</f>
        <v>Саморезы</v>
      </c>
      <c r="D172" s="63" t="s">
        <v>82</v>
      </c>
      <c r="E172" s="470">
        <f>'патриотика0,361'!D307</f>
        <v>18.05</v>
      </c>
    </row>
    <row r="173" spans="1:5" ht="12" customHeight="1" x14ac:dyDescent="0.25">
      <c r="A173" s="656"/>
      <c r="B173" s="654"/>
      <c r="C173" s="101" t="str">
        <f>'патриотика0,361'!A308</f>
        <v>Инструмент металлический ручной</v>
      </c>
      <c r="D173" s="63" t="s">
        <v>82</v>
      </c>
      <c r="E173" s="470">
        <f>'патриотика0,361'!D308</f>
        <v>0.36099999999999999</v>
      </c>
    </row>
    <row r="174" spans="1:5" ht="12" customHeight="1" x14ac:dyDescent="0.25">
      <c r="A174" s="656"/>
      <c r="B174" s="654"/>
      <c r="C174" s="101" t="str">
        <f>'патриотика0,361'!A309</f>
        <v>Краска эмаль</v>
      </c>
      <c r="D174" s="63" t="s">
        <v>82</v>
      </c>
      <c r="E174" s="470">
        <f>'патриотика0,361'!D309</f>
        <v>10.83</v>
      </c>
    </row>
    <row r="175" spans="1:5" ht="12" customHeight="1" x14ac:dyDescent="0.25">
      <c r="A175" s="656"/>
      <c r="B175" s="654"/>
      <c r="C175" s="101" t="str">
        <f>'патриотика0,361'!A310</f>
        <v>Краска ВДН</v>
      </c>
      <c r="D175" s="63" t="s">
        <v>82</v>
      </c>
      <c r="E175" s="470">
        <f>'патриотика0,361'!D310</f>
        <v>3.61</v>
      </c>
    </row>
    <row r="176" spans="1:5" ht="12" customHeight="1" x14ac:dyDescent="0.25">
      <c r="A176" s="656"/>
      <c r="B176" s="654"/>
      <c r="C176" s="101" t="str">
        <f>'патриотика0,361'!A311</f>
        <v>Кисти</v>
      </c>
      <c r="D176" s="63" t="s">
        <v>82</v>
      </c>
      <c r="E176" s="470">
        <f>'патриотика0,361'!D311</f>
        <v>14.44</v>
      </c>
    </row>
    <row r="177" spans="1:5" ht="12" customHeight="1" x14ac:dyDescent="0.25">
      <c r="A177" s="656"/>
      <c r="B177" s="654"/>
      <c r="C177" s="101" t="str">
        <f>'патриотика0,361'!A312</f>
        <v>Перчатка пвх</v>
      </c>
      <c r="D177" s="63" t="s">
        <v>82</v>
      </c>
      <c r="E177" s="470">
        <f>'патриотика0,361'!D312</f>
        <v>108.3</v>
      </c>
    </row>
    <row r="178" spans="1:5" ht="12" customHeight="1" x14ac:dyDescent="0.25">
      <c r="A178" s="656"/>
      <c r="B178" s="654"/>
      <c r="C178" s="101" t="str">
        <f>'патриотика0,361'!A313</f>
        <v>краска кудо</v>
      </c>
      <c r="D178" s="63" t="s">
        <v>82</v>
      </c>
      <c r="E178" s="470">
        <f>'патриотика0,361'!D313</f>
        <v>10.83</v>
      </c>
    </row>
    <row r="179" spans="1:5" ht="12" customHeight="1" x14ac:dyDescent="0.25">
      <c r="A179" s="656"/>
      <c r="B179" s="654"/>
      <c r="C179" s="101" t="str">
        <f>'патриотика0,361'!A314</f>
        <v>Валик+ванночка</v>
      </c>
      <c r="D179" s="63" t="s">
        <v>82</v>
      </c>
      <c r="E179" s="470">
        <f>'патриотика0,361'!D314</f>
        <v>3.61</v>
      </c>
    </row>
    <row r="180" spans="1:5" ht="12" customHeight="1" x14ac:dyDescent="0.25">
      <c r="A180" s="656"/>
      <c r="B180" s="654"/>
      <c r="C180" s="101" t="str">
        <f>'патриотика0,361'!A315</f>
        <v>Фотобумага</v>
      </c>
      <c r="D180" s="63" t="s">
        <v>82</v>
      </c>
      <c r="E180" s="470">
        <f>'патриотика0,361'!D315</f>
        <v>28.88</v>
      </c>
    </row>
    <row r="181" spans="1:5" ht="12" customHeight="1" x14ac:dyDescent="0.25">
      <c r="A181" s="656"/>
      <c r="B181" s="654"/>
      <c r="C181" s="101" t="str">
        <f>'патриотика0,361'!A316</f>
        <v>Канцелярия (ручки, карандаши)</v>
      </c>
      <c r="D181" s="63" t="s">
        <v>82</v>
      </c>
      <c r="E181" s="470">
        <f>'патриотика0,361'!D316</f>
        <v>36.1</v>
      </c>
    </row>
    <row r="182" spans="1:5" ht="12" customHeight="1" x14ac:dyDescent="0.25">
      <c r="A182" s="656"/>
      <c r="B182" s="654"/>
      <c r="C182" s="101" t="str">
        <f>'патриотика0,361'!A317</f>
        <v>Офисные принадлежности (папки, скоросшиватели, файлы)</v>
      </c>
      <c r="D182" s="63" t="s">
        <v>82</v>
      </c>
      <c r="E182" s="470">
        <f>'патриотика0,361'!D317</f>
        <v>36.1</v>
      </c>
    </row>
    <row r="183" spans="1:5" ht="12" customHeight="1" x14ac:dyDescent="0.25">
      <c r="A183" s="656"/>
      <c r="B183" s="654"/>
      <c r="C183" s="101" t="str">
        <f>'патриотика0,361'!A318</f>
        <v>Лампы</v>
      </c>
      <c r="D183" s="63" t="s">
        <v>82</v>
      </c>
      <c r="E183" s="470">
        <f>'патриотика0,361'!D318</f>
        <v>0.36099999999999999</v>
      </c>
    </row>
    <row r="184" spans="1:5" ht="12" customHeight="1" x14ac:dyDescent="0.25">
      <c r="A184" s="656"/>
      <c r="B184" s="654"/>
      <c r="C184" s="101" t="str">
        <f>'патриотика0,361'!A319</f>
        <v>Бумага А4</v>
      </c>
      <c r="D184" s="63" t="s">
        <v>82</v>
      </c>
      <c r="E184" s="470">
        <f>'патриотика0,361'!D319</f>
        <v>36.1</v>
      </c>
    </row>
    <row r="185" spans="1:5" ht="12" customHeight="1" x14ac:dyDescent="0.25">
      <c r="A185" s="656"/>
      <c r="B185" s="654"/>
      <c r="C185" s="101" t="str">
        <f>'патриотика0,361'!A320</f>
        <v>Грабли, лопаты</v>
      </c>
      <c r="D185" s="63" t="s">
        <v>82</v>
      </c>
      <c r="E185" s="470">
        <f>'патриотика0,361'!D320</f>
        <v>3.61</v>
      </c>
    </row>
    <row r="186" spans="1:5" ht="12" customHeight="1" x14ac:dyDescent="0.25">
      <c r="A186" s="656"/>
      <c r="B186" s="654"/>
      <c r="C186" s="101" t="str">
        <f>'патриотика0,361'!A321</f>
        <v>ГСМ УАЗ (Масло двигатель)</v>
      </c>
      <c r="D186" s="63" t="s">
        <v>82</v>
      </c>
      <c r="E186" s="470">
        <f>'патриотика0,361'!D321</f>
        <v>0.72199999999999998</v>
      </c>
    </row>
    <row r="187" spans="1:5" ht="12" customHeight="1" x14ac:dyDescent="0.25">
      <c r="A187" s="656"/>
      <c r="B187" s="654"/>
      <c r="C187" s="101" t="str">
        <f>'патриотика0,361'!A322</f>
        <v>ГСМ Бензин</v>
      </c>
      <c r="D187" s="63" t="s">
        <v>82</v>
      </c>
      <c r="E187" s="470">
        <f>'патриотика0,361'!D322</f>
        <v>938.6</v>
      </c>
    </row>
    <row r="188" spans="1:5" ht="12" customHeight="1" x14ac:dyDescent="0.25">
      <c r="A188" s="656"/>
      <c r="B188" s="654"/>
      <c r="C188" s="101" t="str">
        <f>'патриотика0,361'!A323</f>
        <v>Грунт универсальный (70л.)</v>
      </c>
      <c r="D188" s="63" t="s">
        <v>82</v>
      </c>
      <c r="E188" s="470">
        <f>'патриотика0,361'!D323</f>
        <v>3.61</v>
      </c>
    </row>
    <row r="189" spans="1:5" ht="12" customHeight="1" x14ac:dyDescent="0.25">
      <c r="A189" s="656"/>
      <c r="B189" s="654"/>
      <c r="C189" s="101" t="str">
        <f>'патриотика0,361'!A324</f>
        <v>Кашпо</v>
      </c>
      <c r="D189" s="63" t="s">
        <v>82</v>
      </c>
      <c r="E189" s="470">
        <f>'патриотика0,361'!D324</f>
        <v>3.61</v>
      </c>
    </row>
    <row r="190" spans="1:5" ht="12" customHeight="1" x14ac:dyDescent="0.25">
      <c r="A190" s="656"/>
      <c r="B190" s="654"/>
      <c r="C190" s="101" t="str">
        <f>'патриотика0,361'!A325</f>
        <v>Семена цветов</v>
      </c>
      <c r="D190" s="63" t="s">
        <v>82</v>
      </c>
      <c r="E190" s="470">
        <f>'патриотика0,361'!D325</f>
        <v>36.1</v>
      </c>
    </row>
    <row r="191" spans="1:5" ht="12" customHeight="1" x14ac:dyDescent="0.25">
      <c r="A191" s="656"/>
      <c r="B191" s="654"/>
      <c r="C191" s="101" t="str">
        <f>'патриотика0,361'!A326</f>
        <v>Рамки деревянные</v>
      </c>
      <c r="D191" s="63" t="s">
        <v>82</v>
      </c>
      <c r="E191" s="470">
        <f>'патриотика0,361'!D326</f>
        <v>54.15</v>
      </c>
    </row>
    <row r="192" spans="1:5" ht="12" customHeight="1" x14ac:dyDescent="0.25">
      <c r="A192" s="656"/>
      <c r="B192" s="654"/>
      <c r="C192" s="101" t="str">
        <f>'патриотика0,361'!A327</f>
        <v>труба водосточная</v>
      </c>
      <c r="D192" s="63" t="s">
        <v>82</v>
      </c>
      <c r="E192" s="470">
        <f>'патриотика0,361'!D327</f>
        <v>3.61</v>
      </c>
    </row>
    <row r="193" spans="1:5" x14ac:dyDescent="0.25">
      <c r="A193" s="656"/>
      <c r="B193" s="654"/>
      <c r="C193" s="101" t="str">
        <f>'патриотика0,361'!A328</f>
        <v>топор</v>
      </c>
      <c r="D193" s="63" t="s">
        <v>82</v>
      </c>
      <c r="E193" s="470">
        <f>'патриотика0,361'!D328</f>
        <v>1.083</v>
      </c>
    </row>
    <row r="194" spans="1:5" x14ac:dyDescent="0.25">
      <c r="A194" s="656"/>
      <c r="B194" s="654"/>
      <c r="C194" s="101" t="str">
        <f>'патриотика0,361'!A329</f>
        <v>лопата снеговая</v>
      </c>
      <c r="D194" s="63" t="s">
        <v>82</v>
      </c>
      <c r="E194" s="470">
        <f>'патриотика0,361'!D329</f>
        <v>0.36099999999999999</v>
      </c>
    </row>
    <row r="195" spans="1:5" x14ac:dyDescent="0.25">
      <c r="A195" s="656"/>
      <c r="B195" s="654"/>
      <c r="C195" s="101" t="str">
        <f>'патриотика0,361'!A330</f>
        <v>Одноразовые стаканчики</v>
      </c>
      <c r="D195" s="63" t="s">
        <v>82</v>
      </c>
      <c r="E195" s="470">
        <f>'патриотика0,361'!D330</f>
        <v>469.3</v>
      </c>
    </row>
    <row r="196" spans="1:5" hidden="1" x14ac:dyDescent="0.25">
      <c r="A196" s="656"/>
      <c r="B196" s="654"/>
      <c r="C196" s="101" t="e">
        <f>'патриотика0,361'!A331</f>
        <v>#REF!</v>
      </c>
      <c r="D196" s="63" t="e">
        <f>'натур показатели инновации+добр'!#REF!</f>
        <v>#REF!</v>
      </c>
      <c r="E196" s="157">
        <f>'патриотика0,361'!D332</f>
        <v>0.36099999999999999</v>
      </c>
    </row>
    <row r="197" spans="1:5" hidden="1" x14ac:dyDescent="0.25">
      <c r="A197" s="656"/>
      <c r="B197" s="654"/>
      <c r="C197" s="101" t="e">
        <f>'патриотика0,361'!A332</f>
        <v>#REF!</v>
      </c>
      <c r="D197" s="63" t="e">
        <f>'натур показатели инновации+добр'!#REF!</f>
        <v>#REF!</v>
      </c>
      <c r="E197" s="157">
        <f>'патриотика0,361'!D333</f>
        <v>0.36099999999999999</v>
      </c>
    </row>
    <row r="198" spans="1:5" hidden="1" x14ac:dyDescent="0.25">
      <c r="A198" s="656"/>
      <c r="B198" s="654"/>
      <c r="C198" s="101" t="e">
        <f>'патриотика0,361'!A333</f>
        <v>#REF!</v>
      </c>
      <c r="D198" s="63" t="e">
        <f>'натур показатели инновации+добр'!#REF!</f>
        <v>#REF!</v>
      </c>
      <c r="E198" s="157">
        <f>'патриотика0,361'!D334</f>
        <v>0.36099999999999999</v>
      </c>
    </row>
    <row r="199" spans="1:5" hidden="1" x14ac:dyDescent="0.25">
      <c r="A199" s="656"/>
      <c r="B199" s="654"/>
      <c r="C199" s="101" t="e">
        <f>'патриотика0,361'!A334</f>
        <v>#REF!</v>
      </c>
      <c r="D199" s="63" t="e">
        <f>'натур показатели инновации+добр'!#REF!</f>
        <v>#REF!</v>
      </c>
      <c r="E199" s="157">
        <f>'патриотика0,361'!D335</f>
        <v>0.36099999999999999</v>
      </c>
    </row>
    <row r="200" spans="1:5" hidden="1" x14ac:dyDescent="0.25">
      <c r="A200" s="656"/>
      <c r="B200" s="654"/>
      <c r="C200" s="101" t="e">
        <f>'патриотика0,361'!A335</f>
        <v>#REF!</v>
      </c>
      <c r="D200" s="63" t="e">
        <f>'натур показатели инновации+добр'!#REF!</f>
        <v>#REF!</v>
      </c>
      <c r="E200" s="157">
        <f>'патриотика0,361'!D336</f>
        <v>0.36099999999999999</v>
      </c>
    </row>
    <row r="201" spans="1:5" hidden="1" x14ac:dyDescent="0.25">
      <c r="A201" s="656"/>
      <c r="B201" s="654"/>
      <c r="C201" s="101" t="e">
        <f>'патриотика0,361'!A336</f>
        <v>#REF!</v>
      </c>
      <c r="D201" s="63" t="e">
        <f>'натур показатели инновации+добр'!#REF!</f>
        <v>#REF!</v>
      </c>
      <c r="E201" s="157">
        <f>'патриотика0,361'!D337</f>
        <v>0.36099999999999999</v>
      </c>
    </row>
    <row r="202" spans="1:5" hidden="1" x14ac:dyDescent="0.25">
      <c r="A202" s="656"/>
      <c r="B202" s="654"/>
      <c r="C202" s="101" t="e">
        <f>'патриотика0,361'!A337</f>
        <v>#REF!</v>
      </c>
      <c r="D202" s="63" t="e">
        <f>'натур показатели инновации+добр'!#REF!</f>
        <v>#REF!</v>
      </c>
      <c r="E202" s="157">
        <f>'патриотика0,361'!D338</f>
        <v>0.36099999999999999</v>
      </c>
    </row>
    <row r="203" spans="1:5" hidden="1" x14ac:dyDescent="0.25">
      <c r="A203" s="656"/>
      <c r="B203" s="654"/>
      <c r="C203" s="101" t="e">
        <f>'патриотика0,361'!A338</f>
        <v>#REF!</v>
      </c>
      <c r="D203" s="63" t="e">
        <f>'натур показатели инновации+добр'!#REF!</f>
        <v>#REF!</v>
      </c>
      <c r="E203" s="157">
        <f>'патриотика0,361'!D339</f>
        <v>0.36099999999999999</v>
      </c>
    </row>
    <row r="204" spans="1:5" hidden="1" x14ac:dyDescent="0.25">
      <c r="A204" s="656"/>
      <c r="B204" s="654"/>
      <c r="C204" s="101" t="e">
        <f>'патриотика0,361'!A339</f>
        <v>#REF!</v>
      </c>
      <c r="D204" s="63" t="e">
        <f>'натур показатели инновации+добр'!#REF!</f>
        <v>#REF!</v>
      </c>
      <c r="E204" s="157">
        <f>'патриотика0,361'!D340</f>
        <v>0.36099999999999999</v>
      </c>
    </row>
    <row r="205" spans="1:5" ht="22.5" hidden="1" customHeight="1" x14ac:dyDescent="0.25">
      <c r="A205" s="656"/>
      <c r="B205" s="654"/>
      <c r="C205" s="101" t="e">
        <f>'патриотика0,361'!A340</f>
        <v>#REF!</v>
      </c>
      <c r="D205" s="63" t="e">
        <f>'натур показатели инновации+добр'!#REF!</f>
        <v>#REF!</v>
      </c>
      <c r="E205" s="157">
        <f>'патриотика0,361'!D341</f>
        <v>0.36099999999999999</v>
      </c>
    </row>
    <row r="206" spans="1:5" hidden="1" x14ac:dyDescent="0.25">
      <c r="A206" s="656"/>
      <c r="B206" s="654"/>
      <c r="C206" s="101" t="e">
        <f>'патриотика0,361'!A341</f>
        <v>#REF!</v>
      </c>
      <c r="D206" s="63" t="e">
        <f>'натур показатели инновации+добр'!#REF!</f>
        <v>#REF!</v>
      </c>
      <c r="E206" s="157">
        <f>'патриотика0,361'!D342</f>
        <v>0.36099999999999999</v>
      </c>
    </row>
    <row r="207" spans="1:5" hidden="1" x14ac:dyDescent="0.25">
      <c r="A207" s="656"/>
      <c r="B207" s="654"/>
      <c r="C207" s="101" t="e">
        <f>'патриотика0,361'!A342</f>
        <v>#REF!</v>
      </c>
      <c r="D207" s="63" t="e">
        <f>'натур показатели инновации+добр'!#REF!</f>
        <v>#REF!</v>
      </c>
      <c r="E207" s="157">
        <f>'патриотика0,361'!D343</f>
        <v>0.36099999999999999</v>
      </c>
    </row>
    <row r="208" spans="1:5" hidden="1" x14ac:dyDescent="0.25">
      <c r="A208" s="656"/>
      <c r="B208" s="654"/>
      <c r="C208" s="101" t="e">
        <f>'патриотика0,361'!A343</f>
        <v>#REF!</v>
      </c>
      <c r="D208" s="63" t="e">
        <f>'натур показатели инновации+добр'!#REF!</f>
        <v>#REF!</v>
      </c>
      <c r="E208" s="157">
        <f>'патриотика0,361'!D344</f>
        <v>0.36099999999999999</v>
      </c>
    </row>
    <row r="209" spans="1:5" hidden="1" x14ac:dyDescent="0.25">
      <c r="A209" s="656"/>
      <c r="B209" s="654"/>
      <c r="C209" s="101" t="e">
        <f>'патриотика0,361'!A344</f>
        <v>#REF!</v>
      </c>
      <c r="D209" s="63" t="e">
        <f>'натур показатели инновации+добр'!#REF!</f>
        <v>#REF!</v>
      </c>
      <c r="E209" s="157">
        <f>'патриотика0,361'!D345</f>
        <v>0.36099999999999999</v>
      </c>
    </row>
    <row r="210" spans="1:5" hidden="1" x14ac:dyDescent="0.25">
      <c r="A210" s="656"/>
      <c r="B210" s="654"/>
      <c r="C210" s="101" t="e">
        <f>'натур показатели инновации+добр'!#REF!</f>
        <v>#REF!</v>
      </c>
      <c r="D210" s="63" t="e">
        <f>'натур показатели инновации+добр'!#REF!</f>
        <v>#REF!</v>
      </c>
      <c r="E210" s="157">
        <f>'патриотика0,361'!D346</f>
        <v>0.36099999999999999</v>
      </c>
    </row>
    <row r="211" spans="1:5" hidden="1" x14ac:dyDescent="0.25">
      <c r="A211" s="656"/>
      <c r="B211" s="654"/>
      <c r="C211" s="101" t="e">
        <f>'натур показатели инновации+добр'!#REF!</f>
        <v>#REF!</v>
      </c>
      <c r="D211" s="63" t="e">
        <f>'натур показатели инновации+добр'!#REF!</f>
        <v>#REF!</v>
      </c>
      <c r="E211" s="157">
        <f>'патриотика0,361'!D347</f>
        <v>0.36099999999999999</v>
      </c>
    </row>
    <row r="212" spans="1:5" ht="22.5" hidden="1" customHeight="1" x14ac:dyDescent="0.25">
      <c r="A212" s="656"/>
      <c r="B212" s="654"/>
      <c r="C212" s="101" t="e">
        <f>'натур показатели инновации+добр'!#REF!</f>
        <v>#REF!</v>
      </c>
      <c r="D212" s="63" t="e">
        <f>'натур показатели инновации+добр'!#REF!</f>
        <v>#REF!</v>
      </c>
      <c r="E212" s="157">
        <f>'патриотика0,361'!D348</f>
        <v>0.36099999999999999</v>
      </c>
    </row>
    <row r="213" spans="1:5" hidden="1" x14ac:dyDescent="0.25">
      <c r="A213" s="656"/>
      <c r="B213" s="654"/>
      <c r="C213" s="101" t="e">
        <f>'натур показатели инновации+добр'!#REF!</f>
        <v>#REF!</v>
      </c>
      <c r="D213" s="63" t="e">
        <f>'натур показатели инновации+добр'!#REF!</f>
        <v>#REF!</v>
      </c>
      <c r="E213" s="157">
        <f>'патриотика0,361'!D349</f>
        <v>0.36099999999999999</v>
      </c>
    </row>
    <row r="214" spans="1:5" hidden="1" x14ac:dyDescent="0.25">
      <c r="A214" s="656"/>
      <c r="B214" s="654"/>
      <c r="C214" s="101" t="e">
        <f>'натур показатели инновации+добр'!#REF!</f>
        <v>#REF!</v>
      </c>
      <c r="D214" s="63" t="e">
        <f>'натур показатели инновации+добр'!#REF!</f>
        <v>#REF!</v>
      </c>
      <c r="E214" s="157">
        <f>'патриотика0,361'!D350</f>
        <v>0.36099999999999999</v>
      </c>
    </row>
    <row r="215" spans="1:5" hidden="1" x14ac:dyDescent="0.25">
      <c r="A215" s="656"/>
      <c r="B215" s="654"/>
      <c r="C215" s="101" t="e">
        <f>'натур показатели инновации+добр'!#REF!</f>
        <v>#REF!</v>
      </c>
      <c r="D215" s="63" t="e">
        <f>'натур показатели инновации+добр'!#REF!</f>
        <v>#REF!</v>
      </c>
      <c r="E215" s="157">
        <f>'патриотика0,361'!D351</f>
        <v>0.36099999999999999</v>
      </c>
    </row>
    <row r="216" spans="1:5" hidden="1" x14ac:dyDescent="0.25">
      <c r="A216" s="656"/>
      <c r="B216" s="654"/>
      <c r="C216" s="101" t="e">
        <f>'натур показатели инновации+добр'!#REF!</f>
        <v>#REF!</v>
      </c>
      <c r="D216" s="63" t="e">
        <f>'натур показатели инновации+добр'!#REF!</f>
        <v>#REF!</v>
      </c>
      <c r="E216" s="157">
        <f>'патриотика0,361'!D352</f>
        <v>0.36099999999999999</v>
      </c>
    </row>
    <row r="217" spans="1:5" hidden="1" x14ac:dyDescent="0.25">
      <c r="A217" s="656"/>
      <c r="B217" s="654"/>
      <c r="C217" s="101" t="e">
        <f>'натур показатели инновации+добр'!#REF!</f>
        <v>#REF!</v>
      </c>
      <c r="D217" s="63" t="e">
        <f>'натур показатели инновации+добр'!#REF!</f>
        <v>#REF!</v>
      </c>
      <c r="E217" s="157">
        <f>'патриотика0,361'!D353</f>
        <v>0.36099999999999999</v>
      </c>
    </row>
    <row r="218" spans="1:5" hidden="1" x14ac:dyDescent="0.25">
      <c r="A218" s="656"/>
      <c r="B218" s="654"/>
      <c r="C218" s="101" t="e">
        <f>'натур показатели инновации+добр'!#REF!</f>
        <v>#REF!</v>
      </c>
      <c r="D218" s="63" t="e">
        <f>'натур показатели инновации+добр'!#REF!</f>
        <v>#REF!</v>
      </c>
      <c r="E218" s="157">
        <f>'патриотика0,361'!D354</f>
        <v>0.36099999999999999</v>
      </c>
    </row>
    <row r="219" spans="1:5" hidden="1" x14ac:dyDescent="0.25">
      <c r="A219" s="656"/>
      <c r="B219" s="654"/>
      <c r="C219" s="101" t="e">
        <f>'натур показатели инновации+добр'!#REF!</f>
        <v>#REF!</v>
      </c>
      <c r="D219" s="63" t="e">
        <f>'натур показатели инновации+добр'!#REF!</f>
        <v>#REF!</v>
      </c>
      <c r="E219" s="157">
        <f>'патриотика0,361'!D355</f>
        <v>0.36099999999999999</v>
      </c>
    </row>
    <row r="220" spans="1:5" hidden="1" x14ac:dyDescent="0.25">
      <c r="A220" s="656"/>
      <c r="B220" s="654"/>
      <c r="C220" s="101" t="e">
        <f>'натур показатели инновации+добр'!#REF!</f>
        <v>#REF!</v>
      </c>
      <c r="D220" s="63" t="e">
        <f>'натур показатели инновации+добр'!#REF!</f>
        <v>#REF!</v>
      </c>
      <c r="E220" s="157">
        <f>'патриотика0,361'!D356</f>
        <v>0.36099999999999999</v>
      </c>
    </row>
    <row r="221" spans="1:5" ht="22.5" hidden="1" customHeight="1" x14ac:dyDescent="0.25">
      <c r="A221" s="656"/>
      <c r="B221" s="654"/>
      <c r="C221" s="101" t="e">
        <f>'натур показатели инновации+добр'!#REF!</f>
        <v>#REF!</v>
      </c>
      <c r="D221" s="63" t="e">
        <f>'натур показатели инновации+добр'!#REF!</f>
        <v>#REF!</v>
      </c>
      <c r="E221" s="157">
        <f>'патриотика0,361'!D357</f>
        <v>0.36099999999999999</v>
      </c>
    </row>
    <row r="222" spans="1:5" hidden="1" x14ac:dyDescent="0.25">
      <c r="A222" s="656"/>
      <c r="B222" s="654"/>
      <c r="C222" s="101" t="e">
        <f>'натур показатели инновации+добр'!#REF!</f>
        <v>#REF!</v>
      </c>
      <c r="D222" s="63" t="e">
        <f>'натур показатели инновации+добр'!#REF!</f>
        <v>#REF!</v>
      </c>
      <c r="E222" s="157">
        <f>'патриотика0,361'!D358</f>
        <v>0.36099999999999999</v>
      </c>
    </row>
    <row r="223" spans="1:5" hidden="1" x14ac:dyDescent="0.25">
      <c r="A223" s="656"/>
      <c r="B223" s="654"/>
      <c r="C223" s="101" t="e">
        <f>'натур показатели инновации+добр'!#REF!</f>
        <v>#REF!</v>
      </c>
      <c r="D223" s="63" t="e">
        <f>'натур показатели инновации+добр'!#REF!</f>
        <v>#REF!</v>
      </c>
      <c r="E223" s="157">
        <f>'патриотика0,361'!D359</f>
        <v>0.36099999999999999</v>
      </c>
    </row>
    <row r="224" spans="1:5" hidden="1" x14ac:dyDescent="0.25">
      <c r="A224" s="656"/>
      <c r="B224" s="654"/>
      <c r="C224" s="101" t="e">
        <f>'натур показатели инновации+добр'!#REF!</f>
        <v>#REF!</v>
      </c>
      <c r="D224" s="63" t="e">
        <f>'натур показатели инновации+добр'!#REF!</f>
        <v>#REF!</v>
      </c>
      <c r="E224" s="157">
        <f>'патриотика0,361'!D360</f>
        <v>0.36099999999999999</v>
      </c>
    </row>
    <row r="225" spans="1:5" hidden="1" x14ac:dyDescent="0.25">
      <c r="A225" s="656"/>
      <c r="B225" s="654"/>
      <c r="C225" s="101" t="e">
        <f>'натур показатели инновации+добр'!#REF!</f>
        <v>#REF!</v>
      </c>
      <c r="D225" s="63" t="e">
        <f>'натур показатели инновации+добр'!#REF!</f>
        <v>#REF!</v>
      </c>
      <c r="E225" s="157">
        <f>'патриотика0,361'!D361</f>
        <v>0.36099999999999999</v>
      </c>
    </row>
    <row r="226" spans="1:5" hidden="1" x14ac:dyDescent="0.25">
      <c r="A226" s="656"/>
      <c r="B226" s="654"/>
      <c r="C226" s="101" t="e">
        <f>'натур показатели инновации+добр'!#REF!</f>
        <v>#REF!</v>
      </c>
      <c r="D226" s="63" t="e">
        <f>'натур показатели инновации+добр'!#REF!</f>
        <v>#REF!</v>
      </c>
      <c r="E226" s="157">
        <f>'патриотика0,361'!D362</f>
        <v>0.36099999999999999</v>
      </c>
    </row>
    <row r="227" spans="1:5" hidden="1" x14ac:dyDescent="0.25">
      <c r="A227" s="656"/>
      <c r="B227" s="654"/>
      <c r="C227" s="101" t="e">
        <f>'натур показатели инновации+добр'!#REF!</f>
        <v>#REF!</v>
      </c>
      <c r="D227" s="63" t="e">
        <f>'натур показатели инновации+добр'!#REF!</f>
        <v>#REF!</v>
      </c>
      <c r="E227" s="157">
        <f>'патриотика0,361'!D363</f>
        <v>0.36099999999999999</v>
      </c>
    </row>
    <row r="228" spans="1:5" hidden="1" x14ac:dyDescent="0.25">
      <c r="A228" s="656"/>
      <c r="B228" s="654"/>
      <c r="C228" s="101" t="e">
        <f>'натур показатели инновации+добр'!#REF!</f>
        <v>#REF!</v>
      </c>
      <c r="D228" s="63" t="e">
        <f>'натур показатели инновации+добр'!#REF!</f>
        <v>#REF!</v>
      </c>
      <c r="E228" s="157">
        <f>'патриотика0,361'!D364</f>
        <v>0.36099999999999999</v>
      </c>
    </row>
    <row r="229" spans="1:5" hidden="1" x14ac:dyDescent="0.25">
      <c r="A229" s="656"/>
      <c r="B229" s="654"/>
      <c r="C229" s="101" t="e">
        <f>'натур показатели инновации+добр'!#REF!</f>
        <v>#REF!</v>
      </c>
      <c r="D229" s="63" t="e">
        <f>'натур показатели инновации+добр'!#REF!</f>
        <v>#REF!</v>
      </c>
      <c r="E229" s="157">
        <f>'патриотика0,361'!D365</f>
        <v>0.36099999999999999</v>
      </c>
    </row>
    <row r="230" spans="1:5" hidden="1" x14ac:dyDescent="0.25">
      <c r="A230" s="656"/>
      <c r="B230" s="654"/>
      <c r="C230" s="101" t="e">
        <f>'натур показатели инновации+добр'!#REF!</f>
        <v>#REF!</v>
      </c>
      <c r="D230" s="63" t="e">
        <f>'натур показатели инновации+добр'!#REF!</f>
        <v>#REF!</v>
      </c>
      <c r="E230" s="157">
        <f>'патриотика0,361'!D366</f>
        <v>0.36099999999999999</v>
      </c>
    </row>
    <row r="231" spans="1:5" hidden="1" x14ac:dyDescent="0.25">
      <c r="A231" s="656"/>
      <c r="B231" s="654"/>
      <c r="C231" s="101" t="e">
        <f>'натур показатели инновации+добр'!#REF!</f>
        <v>#REF!</v>
      </c>
      <c r="D231" s="63" t="e">
        <f>'натур показатели инновации+добр'!#REF!</f>
        <v>#REF!</v>
      </c>
      <c r="E231" s="157">
        <f>'патриотика0,361'!D367</f>
        <v>0.36099999999999999</v>
      </c>
    </row>
    <row r="232" spans="1:5" hidden="1" x14ac:dyDescent="0.25">
      <c r="A232" s="656"/>
      <c r="B232" s="654"/>
      <c r="C232" s="101" t="e">
        <f>'натур показатели инновации+добр'!#REF!</f>
        <v>#REF!</v>
      </c>
      <c r="D232" s="63" t="e">
        <f>'натур показатели инновации+добр'!#REF!</f>
        <v>#REF!</v>
      </c>
      <c r="E232" s="157">
        <f>'патриотика0,361'!D368</f>
        <v>0.36099999999999999</v>
      </c>
    </row>
    <row r="233" spans="1:5" hidden="1" x14ac:dyDescent="0.25">
      <c r="A233" s="656"/>
      <c r="B233" s="654"/>
      <c r="C233" s="101" t="e">
        <f>'натур показатели инновации+добр'!#REF!</f>
        <v>#REF!</v>
      </c>
      <c r="D233" s="63" t="e">
        <f>'натур показатели инновации+добр'!#REF!</f>
        <v>#REF!</v>
      </c>
      <c r="E233" s="157">
        <f>'патриотика0,361'!D369</f>
        <v>0.36099999999999999</v>
      </c>
    </row>
    <row r="234" spans="1:5" hidden="1" x14ac:dyDescent="0.25">
      <c r="A234" s="656"/>
      <c r="B234" s="654"/>
      <c r="C234" s="101" t="e">
        <f>'натур показатели инновации+добр'!#REF!</f>
        <v>#REF!</v>
      </c>
      <c r="D234" s="63" t="e">
        <f>'натур показатели инновации+добр'!#REF!</f>
        <v>#REF!</v>
      </c>
      <c r="E234" s="157">
        <f>'патриотика0,361'!D370</f>
        <v>0.36099999999999999</v>
      </c>
    </row>
    <row r="235" spans="1:5" hidden="1" x14ac:dyDescent="0.25">
      <c r="A235" s="656"/>
      <c r="B235" s="654"/>
      <c r="C235" s="101" t="e">
        <f>'натур показатели инновации+добр'!#REF!</f>
        <v>#REF!</v>
      </c>
      <c r="D235" s="63" t="e">
        <f>'натур показатели инновации+добр'!#REF!</f>
        <v>#REF!</v>
      </c>
      <c r="E235" s="157">
        <f>'патриотика0,361'!D371</f>
        <v>0.36099999999999999</v>
      </c>
    </row>
    <row r="236" spans="1:5" hidden="1" x14ac:dyDescent="0.25">
      <c r="A236" s="656"/>
      <c r="B236" s="654"/>
      <c r="C236" s="101" t="e">
        <f>'натур показатели инновации+добр'!#REF!</f>
        <v>#REF!</v>
      </c>
      <c r="D236" s="63" t="e">
        <f>'натур показатели инновации+добр'!#REF!</f>
        <v>#REF!</v>
      </c>
      <c r="E236" s="157">
        <f>'патриотика0,361'!D372</f>
        <v>0.36099999999999999</v>
      </c>
    </row>
    <row r="237" spans="1:5" hidden="1" x14ac:dyDescent="0.25">
      <c r="A237" s="656"/>
      <c r="B237" s="654"/>
      <c r="C237" s="101" t="e">
        <f>'натур показатели инновации+добр'!#REF!</f>
        <v>#REF!</v>
      </c>
      <c r="D237" s="63" t="e">
        <f>'натур показатели инновации+добр'!#REF!</f>
        <v>#REF!</v>
      </c>
      <c r="E237" s="157">
        <f>'патриотика0,361'!D373</f>
        <v>0.36099999999999999</v>
      </c>
    </row>
    <row r="238" spans="1:5" hidden="1" x14ac:dyDescent="0.25">
      <c r="A238" s="656"/>
      <c r="B238" s="654"/>
      <c r="C238" s="101" t="e">
        <f>'натур показатели инновации+добр'!#REF!</f>
        <v>#REF!</v>
      </c>
      <c r="D238" s="63" t="e">
        <f>'натур показатели инновации+добр'!#REF!</f>
        <v>#REF!</v>
      </c>
      <c r="E238" s="157">
        <f>'патриотика0,361'!D374</f>
        <v>0.36099999999999999</v>
      </c>
    </row>
    <row r="239" spans="1:5" hidden="1" x14ac:dyDescent="0.25">
      <c r="A239" s="656"/>
      <c r="B239" s="654"/>
      <c r="C239" s="101" t="e">
        <f>'натур показатели инновации+добр'!#REF!</f>
        <v>#REF!</v>
      </c>
      <c r="D239" s="63" t="e">
        <f>'натур показатели инновации+добр'!#REF!</f>
        <v>#REF!</v>
      </c>
      <c r="E239" s="157">
        <f>'патриотика0,361'!D375</f>
        <v>0.36099999999999999</v>
      </c>
    </row>
    <row r="240" spans="1:5" hidden="1" x14ac:dyDescent="0.25">
      <c r="A240" s="656"/>
      <c r="B240" s="654"/>
      <c r="C240" s="101" t="e">
        <f>'натур показатели инновации+добр'!#REF!</f>
        <v>#REF!</v>
      </c>
      <c r="D240" s="63" t="e">
        <f>'натур показатели инновации+добр'!#REF!</f>
        <v>#REF!</v>
      </c>
      <c r="E240" s="157">
        <f>'патриотика0,361'!D376</f>
        <v>0.36099999999999999</v>
      </c>
    </row>
    <row r="241" spans="1:5" hidden="1" x14ac:dyDescent="0.25">
      <c r="A241" s="656"/>
      <c r="B241" s="654"/>
      <c r="C241" s="101" t="e">
        <f>'натур показатели инновации+добр'!#REF!</f>
        <v>#REF!</v>
      </c>
      <c r="D241" s="63" t="e">
        <f>'натур показатели инновации+добр'!#REF!</f>
        <v>#REF!</v>
      </c>
      <c r="E241" s="157">
        <f>'патриотика0,361'!D377</f>
        <v>0.36099999999999999</v>
      </c>
    </row>
    <row r="242" spans="1:5" hidden="1" x14ac:dyDescent="0.25">
      <c r="A242" s="656"/>
      <c r="B242" s="654"/>
      <c r="C242" s="101" t="e">
        <f>'натур показатели инновации+добр'!#REF!</f>
        <v>#REF!</v>
      </c>
      <c r="D242" s="63" t="e">
        <f>'натур показатели инновации+добр'!#REF!</f>
        <v>#REF!</v>
      </c>
      <c r="E242" s="157">
        <f>'патриотика0,361'!D378</f>
        <v>0.36099999999999999</v>
      </c>
    </row>
    <row r="243" spans="1:5" hidden="1" x14ac:dyDescent="0.25">
      <c r="A243" s="656"/>
      <c r="B243" s="654"/>
      <c r="C243" s="101" t="e">
        <f>'натур показатели инновации+добр'!#REF!</f>
        <v>#REF!</v>
      </c>
      <c r="D243" s="63" t="e">
        <f>'натур показатели инновации+добр'!#REF!</f>
        <v>#REF!</v>
      </c>
      <c r="E243" s="157">
        <f>'патриотика0,361'!D379</f>
        <v>0.36099999999999999</v>
      </c>
    </row>
    <row r="244" spans="1:5" hidden="1" x14ac:dyDescent="0.25">
      <c r="A244" s="656"/>
      <c r="B244" s="654"/>
      <c r="C244" s="101" t="e">
        <f>'натур показатели инновации+добр'!#REF!</f>
        <v>#REF!</v>
      </c>
      <c r="D244" s="63" t="e">
        <f>'натур показатели инновации+добр'!#REF!</f>
        <v>#REF!</v>
      </c>
      <c r="E244" s="157">
        <f>'патриотика0,361'!D380</f>
        <v>0.36099999999999999</v>
      </c>
    </row>
    <row r="245" spans="1:5" hidden="1" x14ac:dyDescent="0.25">
      <c r="A245" s="656"/>
      <c r="B245" s="654"/>
      <c r="C245" s="101" t="e">
        <f>'натур показатели инновации+добр'!#REF!</f>
        <v>#REF!</v>
      </c>
      <c r="D245" s="63" t="e">
        <f>'натур показатели инновации+добр'!#REF!</f>
        <v>#REF!</v>
      </c>
      <c r="E245" s="157">
        <f>'патриотика0,361'!D381</f>
        <v>0.36099999999999999</v>
      </c>
    </row>
    <row r="246" spans="1:5" hidden="1" x14ac:dyDescent="0.25">
      <c r="A246" s="656"/>
      <c r="B246" s="654"/>
      <c r="C246" s="101" t="e">
        <f>'натур показатели инновации+добр'!#REF!</f>
        <v>#REF!</v>
      </c>
      <c r="D246" s="63" t="e">
        <f>'натур показатели инновации+добр'!#REF!</f>
        <v>#REF!</v>
      </c>
      <c r="E246" s="157">
        <f>'патриотика0,361'!D382</f>
        <v>0.36099999999999999</v>
      </c>
    </row>
    <row r="247" spans="1:5" hidden="1" x14ac:dyDescent="0.25">
      <c r="A247" s="656"/>
      <c r="B247" s="654"/>
      <c r="C247" s="101" t="e">
        <f>'натур показатели инновации+добр'!#REF!</f>
        <v>#REF!</v>
      </c>
      <c r="D247" s="63" t="e">
        <f>'натур показатели инновации+добр'!#REF!</f>
        <v>#REF!</v>
      </c>
      <c r="E247" s="157">
        <f>'патриотика0,361'!D383</f>
        <v>0.36099999999999999</v>
      </c>
    </row>
    <row r="248" spans="1:5" ht="33.75" hidden="1" customHeight="1" x14ac:dyDescent="0.25">
      <c r="A248" s="656"/>
      <c r="B248" s="654"/>
      <c r="C248" s="101" t="e">
        <f>'натур показатели инновации+добр'!#REF!</f>
        <v>#REF!</v>
      </c>
      <c r="D248" s="63" t="e">
        <f>'натур показатели инновации+добр'!#REF!</f>
        <v>#REF!</v>
      </c>
      <c r="E248" s="157">
        <f>'патриотика0,361'!D384</f>
        <v>0.36099999999999999</v>
      </c>
    </row>
    <row r="249" spans="1:5" hidden="1" x14ac:dyDescent="0.25">
      <c r="A249" s="656"/>
      <c r="B249" s="654"/>
      <c r="C249" s="101" t="e">
        <f>'натур показатели инновации+добр'!#REF!</f>
        <v>#REF!</v>
      </c>
      <c r="D249" s="63" t="e">
        <f>'натур показатели инновации+добр'!#REF!</f>
        <v>#REF!</v>
      </c>
      <c r="E249" s="157">
        <f>'патриотика0,361'!D385</f>
        <v>0.36099999999999999</v>
      </c>
    </row>
    <row r="250" spans="1:5" hidden="1" x14ac:dyDescent="0.25">
      <c r="A250" s="656"/>
      <c r="B250" s="654"/>
      <c r="C250" s="101" t="e">
        <f>'натур показатели инновации+добр'!#REF!</f>
        <v>#REF!</v>
      </c>
      <c r="D250" s="63" t="e">
        <f>'натур показатели инновации+добр'!#REF!</f>
        <v>#REF!</v>
      </c>
      <c r="E250" s="157">
        <f>'патриотика0,361'!D386</f>
        <v>0.36099999999999999</v>
      </c>
    </row>
    <row r="251" spans="1:5" hidden="1" x14ac:dyDescent="0.25">
      <c r="A251" s="656"/>
      <c r="B251" s="654"/>
      <c r="C251" s="101" t="e">
        <f>'натур показатели инновации+добр'!#REF!</f>
        <v>#REF!</v>
      </c>
      <c r="D251" s="63" t="e">
        <f>'натур показатели инновации+добр'!#REF!</f>
        <v>#REF!</v>
      </c>
      <c r="E251" s="157">
        <f>'патриотика0,361'!D387</f>
        <v>0.36099999999999999</v>
      </c>
    </row>
    <row r="252" spans="1:5" hidden="1" x14ac:dyDescent="0.25">
      <c r="A252" s="656"/>
      <c r="B252" s="654"/>
      <c r="C252" s="101" t="e">
        <f>'натур показатели инновации+добр'!#REF!</f>
        <v>#REF!</v>
      </c>
      <c r="D252" s="63" t="e">
        <f>'натур показатели инновации+добр'!#REF!</f>
        <v>#REF!</v>
      </c>
      <c r="E252" s="157">
        <f>'патриотика0,361'!D388</f>
        <v>0.36099999999999999</v>
      </c>
    </row>
    <row r="253" spans="1:5" hidden="1" x14ac:dyDescent="0.25">
      <c r="A253" s="656"/>
      <c r="B253" s="654"/>
      <c r="C253" s="101" t="e">
        <f>'натур показатели инновации+добр'!#REF!</f>
        <v>#REF!</v>
      </c>
      <c r="D253" s="63" t="e">
        <f>'натур показатели инновации+добр'!#REF!</f>
        <v>#REF!</v>
      </c>
      <c r="E253" s="157">
        <f>'патриотика0,361'!D389</f>
        <v>0.36099999999999999</v>
      </c>
    </row>
    <row r="254" spans="1:5" hidden="1" x14ac:dyDescent="0.25">
      <c r="A254" s="656"/>
      <c r="B254" s="654"/>
      <c r="C254" s="101" t="e">
        <f>'натур показатели инновации+добр'!#REF!</f>
        <v>#REF!</v>
      </c>
      <c r="D254" s="63" t="e">
        <f>'натур показатели инновации+добр'!#REF!</f>
        <v>#REF!</v>
      </c>
      <c r="E254" s="157">
        <f>'патриотика0,361'!D390</f>
        <v>0.36099999999999999</v>
      </c>
    </row>
    <row r="255" spans="1:5" hidden="1" x14ac:dyDescent="0.25">
      <c r="A255" s="656"/>
      <c r="B255" s="654"/>
      <c r="C255" s="101" t="e">
        <f>'натур показатели инновации+добр'!#REF!</f>
        <v>#REF!</v>
      </c>
      <c r="D255" s="63" t="e">
        <f>'натур показатели инновации+добр'!#REF!</f>
        <v>#REF!</v>
      </c>
      <c r="E255" s="157">
        <f>'патриотика0,361'!D391</f>
        <v>0.36099999999999999</v>
      </c>
    </row>
    <row r="256" spans="1:5" hidden="1" x14ac:dyDescent="0.25">
      <c r="A256" s="656"/>
      <c r="B256" s="654"/>
      <c r="C256" s="101" t="e">
        <f>'натур показатели инновации+добр'!#REF!</f>
        <v>#REF!</v>
      </c>
      <c r="D256" s="63" t="e">
        <f>'натур показатели инновации+добр'!#REF!</f>
        <v>#REF!</v>
      </c>
      <c r="E256" s="157">
        <f>'патриотика0,361'!D392</f>
        <v>0.36099999999999999</v>
      </c>
    </row>
    <row r="257" spans="1:5" hidden="1" x14ac:dyDescent="0.25">
      <c r="A257" s="656"/>
      <c r="B257" s="654"/>
      <c r="C257" s="101" t="e">
        <f>'натур показатели инновации+добр'!#REF!</f>
        <v>#REF!</v>
      </c>
      <c r="D257" s="63" t="e">
        <f>'натур показатели инновации+добр'!#REF!</f>
        <v>#REF!</v>
      </c>
      <c r="E257" s="157">
        <f>'патриотика0,361'!D393</f>
        <v>0.36099999999999999</v>
      </c>
    </row>
    <row r="258" spans="1:5" hidden="1" x14ac:dyDescent="0.25">
      <c r="A258" s="656"/>
      <c r="B258" s="654"/>
      <c r="C258" s="101" t="e">
        <f>'натур показатели инновации+добр'!#REF!</f>
        <v>#REF!</v>
      </c>
      <c r="D258" s="63" t="e">
        <f>'натур показатели инновации+добр'!#REF!</f>
        <v>#REF!</v>
      </c>
      <c r="E258" s="157">
        <f>'патриотика0,361'!D394</f>
        <v>0.36099999999999999</v>
      </c>
    </row>
    <row r="259" spans="1:5" hidden="1" x14ac:dyDescent="0.25">
      <c r="A259" s="656"/>
      <c r="B259" s="654"/>
      <c r="C259" s="101" t="e">
        <f>'натур показатели инновации+добр'!#REF!</f>
        <v>#REF!</v>
      </c>
      <c r="D259" s="63" t="e">
        <f>'натур показатели инновации+добр'!#REF!</f>
        <v>#REF!</v>
      </c>
      <c r="E259" s="157">
        <f>'патриотика0,361'!D395</f>
        <v>0.36099999999999999</v>
      </c>
    </row>
    <row r="260" spans="1:5" hidden="1" x14ac:dyDescent="0.25">
      <c r="A260" s="656"/>
      <c r="B260" s="654"/>
      <c r="C260" s="101" t="e">
        <f>'натур показатели инновации+добр'!#REF!</f>
        <v>#REF!</v>
      </c>
      <c r="D260" s="63" t="e">
        <f>'натур показатели инновации+добр'!#REF!</f>
        <v>#REF!</v>
      </c>
      <c r="E260" s="157">
        <f>'патриотика0,361'!D396</f>
        <v>0.36099999999999999</v>
      </c>
    </row>
    <row r="261" spans="1:5" hidden="1" x14ac:dyDescent="0.25">
      <c r="A261" s="656"/>
      <c r="B261" s="654"/>
      <c r="C261" s="101" t="e">
        <f>'натур показатели инновации+добр'!#REF!</f>
        <v>#REF!</v>
      </c>
      <c r="D261" s="63" t="e">
        <f>'натур показатели инновации+добр'!#REF!</f>
        <v>#REF!</v>
      </c>
      <c r="E261" s="157">
        <f>'патриотика0,361'!D397</f>
        <v>0.36099999999999999</v>
      </c>
    </row>
    <row r="262" spans="1:5" hidden="1" x14ac:dyDescent="0.25">
      <c r="A262" s="656"/>
      <c r="B262" s="654"/>
      <c r="C262" s="101" t="e">
        <f>'натур показатели инновации+добр'!#REF!</f>
        <v>#REF!</v>
      </c>
      <c r="D262" s="63" t="e">
        <f>'натур показатели инновации+добр'!#REF!</f>
        <v>#REF!</v>
      </c>
      <c r="E262" s="157">
        <f>'патриотика0,361'!D398</f>
        <v>0.36099999999999999</v>
      </c>
    </row>
    <row r="263" spans="1:5" hidden="1" x14ac:dyDescent="0.25">
      <c r="A263" s="656"/>
      <c r="B263" s="654"/>
      <c r="C263" s="101" t="e">
        <f>'натур показатели инновации+добр'!#REF!</f>
        <v>#REF!</v>
      </c>
      <c r="D263" s="63" t="e">
        <f>'натур показатели инновации+добр'!#REF!</f>
        <v>#REF!</v>
      </c>
      <c r="E263" s="157">
        <f>'патриотика0,361'!D399</f>
        <v>0.36099999999999999</v>
      </c>
    </row>
    <row r="264" spans="1:5" hidden="1" x14ac:dyDescent="0.25">
      <c r="A264" s="656"/>
      <c r="B264" s="654"/>
      <c r="C264" s="101" t="e">
        <f>'натур показатели инновации+добр'!#REF!</f>
        <v>#REF!</v>
      </c>
      <c r="D264" s="63" t="e">
        <f>'натур показатели инновации+добр'!#REF!</f>
        <v>#REF!</v>
      </c>
      <c r="E264" s="157">
        <f>'патриотика0,361'!D400</f>
        <v>0.36099999999999999</v>
      </c>
    </row>
    <row r="265" spans="1:5" hidden="1" x14ac:dyDescent="0.25">
      <c r="A265" s="656"/>
      <c r="B265" s="654"/>
      <c r="C265" s="101" t="e">
        <f>'натур показатели инновации+добр'!#REF!</f>
        <v>#REF!</v>
      </c>
      <c r="D265" s="63" t="e">
        <f>'натур показатели инновации+добр'!#REF!</f>
        <v>#REF!</v>
      </c>
      <c r="E265" s="157">
        <f>'патриотика0,361'!D401</f>
        <v>0.36099999999999999</v>
      </c>
    </row>
    <row r="266" spans="1:5" hidden="1" x14ac:dyDescent="0.25">
      <c r="A266" s="656"/>
      <c r="B266" s="654"/>
      <c r="C266" s="101" t="e">
        <f>'натур показатели инновации+добр'!#REF!</f>
        <v>#REF!</v>
      </c>
      <c r="D266" s="63" t="e">
        <f>'натур показатели инновации+добр'!#REF!</f>
        <v>#REF!</v>
      </c>
      <c r="E266" s="157">
        <f>'патриотика0,361'!D402</f>
        <v>0.36099999999999999</v>
      </c>
    </row>
    <row r="267" spans="1:5" hidden="1" x14ac:dyDescent="0.25">
      <c r="A267" s="656"/>
      <c r="B267" s="654"/>
      <c r="C267" s="101" t="e">
        <f>'натур показатели инновации+добр'!#REF!</f>
        <v>#REF!</v>
      </c>
      <c r="D267" s="63" t="e">
        <f>'натур показатели инновации+добр'!#REF!</f>
        <v>#REF!</v>
      </c>
      <c r="E267" s="157">
        <f>'патриотика0,361'!D403</f>
        <v>0.36099999999999999</v>
      </c>
    </row>
    <row r="268" spans="1:5" hidden="1" x14ac:dyDescent="0.25">
      <c r="A268" s="656"/>
      <c r="B268" s="654"/>
      <c r="C268" s="101" t="e">
        <f>'натур показатели инновации+добр'!#REF!</f>
        <v>#REF!</v>
      </c>
      <c r="D268" s="63" t="e">
        <f>'натур показатели инновации+добр'!#REF!</f>
        <v>#REF!</v>
      </c>
      <c r="E268" s="157">
        <f>'патриотика0,361'!D404</f>
        <v>0.36099999999999999</v>
      </c>
    </row>
    <row r="269" spans="1:5" hidden="1" x14ac:dyDescent="0.25">
      <c r="A269" s="656"/>
      <c r="B269" s="654"/>
      <c r="C269" s="101" t="e">
        <f>'натур показатели инновации+добр'!#REF!</f>
        <v>#REF!</v>
      </c>
      <c r="D269" s="63" t="e">
        <f>'натур показатели инновации+добр'!#REF!</f>
        <v>#REF!</v>
      </c>
      <c r="E269" s="157">
        <f>'патриотика0,361'!D405</f>
        <v>0.36099999999999999</v>
      </c>
    </row>
    <row r="270" spans="1:5" hidden="1" x14ac:dyDescent="0.25">
      <c r="A270" s="656"/>
      <c r="B270" s="654"/>
      <c r="C270" s="101" t="e">
        <f>'натур показатели инновации+добр'!#REF!</f>
        <v>#REF!</v>
      </c>
      <c r="D270" s="63" t="e">
        <f>'натур показатели инновации+добр'!#REF!</f>
        <v>#REF!</v>
      </c>
      <c r="E270" s="157">
        <f>'патриотика0,361'!D406</f>
        <v>0.36099999999999999</v>
      </c>
    </row>
    <row r="271" spans="1:5" hidden="1" x14ac:dyDescent="0.25">
      <c r="A271" s="656"/>
      <c r="B271" s="654"/>
      <c r="C271" s="101" t="e">
        <f>'натур показатели инновации+добр'!#REF!</f>
        <v>#REF!</v>
      </c>
      <c r="D271" s="63" t="e">
        <f>'натур показатели инновации+добр'!#REF!</f>
        <v>#REF!</v>
      </c>
      <c r="E271" s="157">
        <f>'патриотика0,361'!D407</f>
        <v>0.36099999999999999</v>
      </c>
    </row>
    <row r="272" spans="1:5" hidden="1" x14ac:dyDescent="0.25">
      <c r="A272" s="656"/>
      <c r="B272" s="654"/>
      <c r="C272" s="101" t="e">
        <f>'натур показатели инновации+добр'!#REF!</f>
        <v>#REF!</v>
      </c>
      <c r="D272" s="63" t="e">
        <f>'натур показатели инновации+добр'!#REF!</f>
        <v>#REF!</v>
      </c>
      <c r="E272" s="157">
        <f>'патриотика0,361'!D408</f>
        <v>0.36099999999999999</v>
      </c>
    </row>
    <row r="273" spans="1:5" hidden="1" x14ac:dyDescent="0.25">
      <c r="A273" s="656"/>
      <c r="B273" s="654"/>
      <c r="C273" s="101" t="e">
        <f>'натур показатели инновации+добр'!#REF!</f>
        <v>#REF!</v>
      </c>
      <c r="D273" s="63" t="e">
        <f>'натур показатели инновации+добр'!#REF!</f>
        <v>#REF!</v>
      </c>
      <c r="E273" s="157">
        <f>'патриотика0,361'!D409</f>
        <v>0.36099999999999999</v>
      </c>
    </row>
    <row r="274" spans="1:5" hidden="1" x14ac:dyDescent="0.25">
      <c r="A274" s="656"/>
      <c r="B274" s="654"/>
      <c r="C274" s="101" t="e">
        <f>'натур показатели инновации+добр'!#REF!</f>
        <v>#REF!</v>
      </c>
      <c r="D274" s="63" t="e">
        <f>'натур показатели инновации+добр'!#REF!</f>
        <v>#REF!</v>
      </c>
      <c r="E274" s="157">
        <f>'патриотика0,361'!D410</f>
        <v>0.36099999999999999</v>
      </c>
    </row>
    <row r="275" spans="1:5" hidden="1" x14ac:dyDescent="0.25">
      <c r="A275" s="656"/>
      <c r="B275" s="654"/>
      <c r="C275" s="101" t="e">
        <f>'натур показатели инновации+добр'!#REF!</f>
        <v>#REF!</v>
      </c>
      <c r="D275" s="63" t="e">
        <f>'натур показатели инновации+добр'!#REF!</f>
        <v>#REF!</v>
      </c>
      <c r="E275" s="157">
        <f>'патриотика0,361'!D411</f>
        <v>0.36099999999999999</v>
      </c>
    </row>
    <row r="276" spans="1:5" hidden="1" x14ac:dyDescent="0.25">
      <c r="A276" s="656"/>
      <c r="B276" s="654"/>
      <c r="C276" s="101" t="e">
        <f>'натур показатели инновации+добр'!#REF!</f>
        <v>#REF!</v>
      </c>
      <c r="D276" s="63" t="e">
        <f>'натур показатели инновации+добр'!#REF!</f>
        <v>#REF!</v>
      </c>
      <c r="E276" s="157">
        <f>'патриотика0,361'!D412</f>
        <v>0.36099999999999999</v>
      </c>
    </row>
    <row r="277" spans="1:5" hidden="1" x14ac:dyDescent="0.25">
      <c r="A277" s="656"/>
      <c r="B277" s="654"/>
      <c r="C277" s="101" t="e">
        <f>'натур показатели инновации+добр'!#REF!</f>
        <v>#REF!</v>
      </c>
      <c r="D277" s="63" t="e">
        <f>'натур показатели инновации+добр'!#REF!</f>
        <v>#REF!</v>
      </c>
      <c r="E277" s="157">
        <f>'патриотика0,361'!D413</f>
        <v>0.36099999999999999</v>
      </c>
    </row>
    <row r="278" spans="1:5" hidden="1" x14ac:dyDescent="0.25">
      <c r="A278" s="656"/>
      <c r="B278" s="654"/>
      <c r="C278" s="101" t="e">
        <f>'натур показатели инновации+добр'!#REF!</f>
        <v>#REF!</v>
      </c>
      <c r="D278" s="63" t="e">
        <f>'натур показатели инновации+добр'!#REF!</f>
        <v>#REF!</v>
      </c>
      <c r="E278" s="157">
        <f>'патриотика0,361'!D414</f>
        <v>0.36099999999999999</v>
      </c>
    </row>
    <row r="279" spans="1:5" hidden="1" x14ac:dyDescent="0.25">
      <c r="A279" s="656"/>
      <c r="B279" s="654"/>
      <c r="C279" s="101" t="e">
        <f>'натур показатели инновации+добр'!#REF!</f>
        <v>#REF!</v>
      </c>
      <c r="D279" s="63" t="e">
        <f>'натур показатели инновации+добр'!#REF!</f>
        <v>#REF!</v>
      </c>
      <c r="E279" s="157">
        <f>'патриотика0,361'!D415</f>
        <v>0.36099999999999999</v>
      </c>
    </row>
    <row r="280" spans="1:5" hidden="1" x14ac:dyDescent="0.25">
      <c r="A280" s="656"/>
      <c r="B280" s="654"/>
      <c r="C280" s="101" t="e">
        <f>'натур показатели инновации+добр'!#REF!</f>
        <v>#REF!</v>
      </c>
      <c r="D280" s="63" t="e">
        <f>'натур показатели инновации+добр'!#REF!</f>
        <v>#REF!</v>
      </c>
      <c r="E280" s="157">
        <f>'патриотика0,361'!D416</f>
        <v>0.36099999999999999</v>
      </c>
    </row>
    <row r="281" spans="1:5" hidden="1" x14ac:dyDescent="0.25">
      <c r="A281" s="656"/>
      <c r="B281" s="654"/>
      <c r="C281" s="101" t="e">
        <f>'натур показатели инновации+добр'!#REF!</f>
        <v>#REF!</v>
      </c>
      <c r="D281" s="63" t="e">
        <f>'натур показатели инновации+добр'!#REF!</f>
        <v>#REF!</v>
      </c>
      <c r="E281" s="157">
        <f>'патриотика0,361'!D417</f>
        <v>0.36099999999999999</v>
      </c>
    </row>
    <row r="282" spans="1:5" hidden="1" x14ac:dyDescent="0.25">
      <c r="A282" s="656"/>
      <c r="B282" s="654"/>
      <c r="C282" s="101" t="e">
        <f>'натур показатели инновации+добр'!#REF!</f>
        <v>#REF!</v>
      </c>
      <c r="D282" s="63" t="e">
        <f>'натур показатели инновации+добр'!#REF!</f>
        <v>#REF!</v>
      </c>
      <c r="E282" s="157">
        <f>'патриотика0,361'!D418</f>
        <v>0.36099999999999999</v>
      </c>
    </row>
    <row r="283" spans="1:5" hidden="1" x14ac:dyDescent="0.25">
      <c r="A283" s="656"/>
      <c r="B283" s="654"/>
      <c r="C283" s="101" t="e">
        <f>'натур показатели инновации+добр'!#REF!</f>
        <v>#REF!</v>
      </c>
      <c r="D283" s="63" t="e">
        <f>'натур показатели инновации+добр'!#REF!</f>
        <v>#REF!</v>
      </c>
      <c r="E283" s="157">
        <f>'патриотика0,361'!D419</f>
        <v>0.36099999999999999</v>
      </c>
    </row>
    <row r="284" spans="1:5" hidden="1" x14ac:dyDescent="0.25">
      <c r="A284" s="656"/>
      <c r="B284" s="654"/>
      <c r="C284" s="101" t="e">
        <f>'натур показатели инновации+добр'!#REF!</f>
        <v>#REF!</v>
      </c>
      <c r="D284" s="63" t="e">
        <f>'натур показатели инновации+добр'!#REF!</f>
        <v>#REF!</v>
      </c>
      <c r="E284" s="157">
        <f>'патриотика0,361'!D420</f>
        <v>0.36099999999999999</v>
      </c>
    </row>
    <row r="285" spans="1:5" hidden="1" x14ac:dyDescent="0.25">
      <c r="A285" s="656"/>
      <c r="B285" s="654"/>
      <c r="C285" s="101" t="e">
        <f>'натур показатели инновации+добр'!#REF!</f>
        <v>#REF!</v>
      </c>
      <c r="D285" s="63" t="e">
        <f>'натур показатели инновации+добр'!#REF!</f>
        <v>#REF!</v>
      </c>
      <c r="E285" s="157">
        <f>'патриотика0,361'!D421</f>
        <v>0.36099999999999999</v>
      </c>
    </row>
    <row r="286" spans="1:5" hidden="1" x14ac:dyDescent="0.25">
      <c r="A286" s="656"/>
      <c r="B286" s="654"/>
      <c r="C286" s="101" t="e">
        <f>'натур показатели инновации+добр'!#REF!</f>
        <v>#REF!</v>
      </c>
      <c r="D286" s="63" t="e">
        <f>'натур показатели инновации+добр'!#REF!</f>
        <v>#REF!</v>
      </c>
      <c r="E286" s="157">
        <f>'патриотика0,361'!D422</f>
        <v>0.36099999999999999</v>
      </c>
    </row>
    <row r="287" spans="1:5" hidden="1" x14ac:dyDescent="0.25">
      <c r="A287" s="656"/>
      <c r="B287" s="654"/>
      <c r="C287" s="101" t="e">
        <f>'натур показатели инновации+добр'!#REF!</f>
        <v>#REF!</v>
      </c>
      <c r="D287" s="63" t="e">
        <f>'натур показатели инновации+добр'!#REF!</f>
        <v>#REF!</v>
      </c>
      <c r="E287" s="157">
        <f>'патриотика0,361'!D423</f>
        <v>0.36099999999999999</v>
      </c>
    </row>
    <row r="288" spans="1:5" hidden="1" x14ac:dyDescent="0.25">
      <c r="A288" s="656"/>
      <c r="B288" s="654"/>
      <c r="C288" s="101" t="e">
        <f>'натур показатели инновации+добр'!#REF!</f>
        <v>#REF!</v>
      </c>
      <c r="D288" s="63" t="e">
        <f>'натур показатели инновации+добр'!#REF!</f>
        <v>#REF!</v>
      </c>
      <c r="E288" s="157">
        <f>'патриотика0,361'!D424</f>
        <v>0.36099999999999999</v>
      </c>
    </row>
    <row r="289" spans="1:5" hidden="1" x14ac:dyDescent="0.25">
      <c r="A289" s="656"/>
      <c r="B289" s="654"/>
      <c r="C289" s="101" t="e">
        <f>'натур показатели инновации+добр'!#REF!</f>
        <v>#REF!</v>
      </c>
      <c r="D289" s="63" t="e">
        <f>'натур показатели инновации+добр'!#REF!</f>
        <v>#REF!</v>
      </c>
      <c r="E289" s="157">
        <f>'патриотика0,361'!D425</f>
        <v>0.36099999999999999</v>
      </c>
    </row>
    <row r="290" spans="1:5" hidden="1" x14ac:dyDescent="0.25">
      <c r="A290" s="656"/>
      <c r="B290" s="654"/>
      <c r="C290" s="101" t="e">
        <f>'натур показатели инновации+добр'!#REF!</f>
        <v>#REF!</v>
      </c>
      <c r="D290" s="63" t="e">
        <f>'натур показатели инновации+добр'!#REF!</f>
        <v>#REF!</v>
      </c>
      <c r="E290" s="157">
        <f>'патриотика0,361'!D426</f>
        <v>0.36099999999999999</v>
      </c>
    </row>
    <row r="291" spans="1:5" hidden="1" x14ac:dyDescent="0.25">
      <c r="A291" s="656"/>
      <c r="B291" s="654"/>
      <c r="C291" s="101" t="e">
        <f>'натур показатели инновации+добр'!#REF!</f>
        <v>#REF!</v>
      </c>
      <c r="D291" s="63" t="e">
        <f>'натур показатели инновации+добр'!#REF!</f>
        <v>#REF!</v>
      </c>
      <c r="E291" s="157">
        <f>'патриотика0,361'!D427</f>
        <v>0.36099999999999999</v>
      </c>
    </row>
    <row r="292" spans="1:5" hidden="1" x14ac:dyDescent="0.25">
      <c r="A292" s="656"/>
      <c r="B292" s="654"/>
      <c r="C292" s="101" t="e">
        <f>'натур показатели инновации+добр'!#REF!</f>
        <v>#REF!</v>
      </c>
      <c r="D292" s="63" t="e">
        <f>'натур показатели инновации+добр'!#REF!</f>
        <v>#REF!</v>
      </c>
      <c r="E292" s="157">
        <f>'патриотика0,361'!D428</f>
        <v>0.36099999999999999</v>
      </c>
    </row>
    <row r="293" spans="1:5" hidden="1" x14ac:dyDescent="0.25">
      <c r="A293" s="656"/>
      <c r="B293" s="654"/>
      <c r="C293" s="101" t="e">
        <f>'натур показатели инновации+добр'!#REF!</f>
        <v>#REF!</v>
      </c>
      <c r="D293" s="63" t="e">
        <f>'натур показатели инновации+добр'!#REF!</f>
        <v>#REF!</v>
      </c>
      <c r="E293" s="157">
        <f>'патриотика0,361'!D429</f>
        <v>0.36099999999999999</v>
      </c>
    </row>
    <row r="294" spans="1:5" hidden="1" x14ac:dyDescent="0.25">
      <c r="A294" s="656"/>
      <c r="B294" s="654"/>
      <c r="C294" s="101" t="e">
        <f>'натур показатели инновации+добр'!#REF!</f>
        <v>#REF!</v>
      </c>
      <c r="D294" s="63" t="e">
        <f>'натур показатели инновации+добр'!#REF!</f>
        <v>#REF!</v>
      </c>
      <c r="E294" s="157">
        <f>'патриотика0,361'!D430</f>
        <v>0.36099999999999999</v>
      </c>
    </row>
    <row r="295" spans="1:5" hidden="1" x14ac:dyDescent="0.25">
      <c r="A295" s="656"/>
      <c r="B295" s="654"/>
      <c r="C295" s="101" t="e">
        <f>'натур показатели инновации+добр'!#REF!</f>
        <v>#REF!</v>
      </c>
      <c r="D295" s="63" t="e">
        <f>'натур показатели инновации+добр'!#REF!</f>
        <v>#REF!</v>
      </c>
      <c r="E295" s="157">
        <f>'патриотика0,361'!D431</f>
        <v>0.36099999999999999</v>
      </c>
    </row>
    <row r="296" spans="1:5" hidden="1" x14ac:dyDescent="0.25">
      <c r="A296" s="656"/>
      <c r="B296" s="654"/>
      <c r="C296" s="101" t="e">
        <f>'натур показатели инновации+добр'!#REF!</f>
        <v>#REF!</v>
      </c>
      <c r="D296" s="63" t="e">
        <f>'натур показатели инновации+добр'!#REF!</f>
        <v>#REF!</v>
      </c>
      <c r="E296" s="157">
        <f>'патриотика0,361'!D432</f>
        <v>0.36099999999999999</v>
      </c>
    </row>
    <row r="297" spans="1:5" hidden="1" x14ac:dyDescent="0.25">
      <c r="A297" s="656"/>
      <c r="B297" s="654"/>
      <c r="C297" s="101" t="e">
        <f>'натур показатели инновации+добр'!#REF!</f>
        <v>#REF!</v>
      </c>
      <c r="D297" s="63" t="e">
        <f>'натур показатели инновации+добр'!#REF!</f>
        <v>#REF!</v>
      </c>
      <c r="E297" s="157">
        <f>'патриотика0,361'!D433</f>
        <v>0.36099999999999999</v>
      </c>
    </row>
    <row r="298" spans="1:5" hidden="1" x14ac:dyDescent="0.25">
      <c r="A298" s="656"/>
      <c r="B298" s="654"/>
      <c r="C298" s="101" t="e">
        <f>'натур показатели инновации+добр'!#REF!</f>
        <v>#REF!</v>
      </c>
      <c r="D298" s="63" t="e">
        <f>'натур показатели инновации+добр'!#REF!</f>
        <v>#REF!</v>
      </c>
      <c r="E298" s="157">
        <f>'патриотика0,361'!D434</f>
        <v>0.36099999999999999</v>
      </c>
    </row>
    <row r="299" spans="1:5" hidden="1" x14ac:dyDescent="0.25">
      <c r="A299" s="656"/>
      <c r="B299" s="654"/>
      <c r="C299" s="101" t="e">
        <f>'натур показатели инновации+добр'!#REF!</f>
        <v>#REF!</v>
      </c>
      <c r="D299" s="63" t="e">
        <f>'натур показатели инновации+добр'!#REF!</f>
        <v>#REF!</v>
      </c>
      <c r="E299" s="157">
        <f>'патриотика0,361'!D435</f>
        <v>0.36099999999999999</v>
      </c>
    </row>
    <row r="300" spans="1:5" hidden="1" x14ac:dyDescent="0.25">
      <c r="A300" s="656"/>
      <c r="B300" s="654"/>
      <c r="C300" s="101" t="e">
        <f>'натур показатели инновации+добр'!#REF!</f>
        <v>#REF!</v>
      </c>
      <c r="D300" s="63" t="e">
        <f>'натур показатели инновации+добр'!#REF!</f>
        <v>#REF!</v>
      </c>
      <c r="E300" s="157">
        <f>'патриотика0,361'!D436</f>
        <v>0.36099999999999999</v>
      </c>
    </row>
    <row r="301" spans="1:5" hidden="1" x14ac:dyDescent="0.25">
      <c r="A301" s="656"/>
      <c r="B301" s="654"/>
      <c r="C301" s="101" t="e">
        <f>'натур показатели инновации+добр'!#REF!</f>
        <v>#REF!</v>
      </c>
      <c r="D301" s="63" t="e">
        <f>'натур показатели инновации+добр'!#REF!</f>
        <v>#REF!</v>
      </c>
      <c r="E301" s="157">
        <f>'патриотика0,361'!D437</f>
        <v>0.36099999999999999</v>
      </c>
    </row>
    <row r="302" spans="1:5" hidden="1" x14ac:dyDescent="0.25">
      <c r="A302" s="656"/>
      <c r="B302" s="654"/>
      <c r="C302" s="101" t="e">
        <f>'натур показатели инновации+добр'!#REF!</f>
        <v>#REF!</v>
      </c>
      <c r="D302" s="63" t="e">
        <f>'натур показатели инновации+добр'!#REF!</f>
        <v>#REF!</v>
      </c>
      <c r="E302" s="157">
        <f>'патриотика0,361'!D438</f>
        <v>0.36099999999999999</v>
      </c>
    </row>
    <row r="303" spans="1:5" hidden="1" x14ac:dyDescent="0.25">
      <c r="A303" s="656"/>
      <c r="B303" s="654"/>
      <c r="C303" s="101" t="e">
        <f>'натур показатели инновации+добр'!#REF!</f>
        <v>#REF!</v>
      </c>
      <c r="D303" s="63" t="e">
        <f>'натур показатели инновации+добр'!#REF!</f>
        <v>#REF!</v>
      </c>
      <c r="E303" s="157">
        <f>'патриотика0,361'!D439</f>
        <v>0.36099999999999999</v>
      </c>
    </row>
    <row r="304" spans="1:5" hidden="1" x14ac:dyDescent="0.25">
      <c r="A304" s="656"/>
      <c r="B304" s="654"/>
      <c r="C304" s="101" t="e">
        <f>'натур показатели инновации+добр'!#REF!</f>
        <v>#REF!</v>
      </c>
      <c r="D304" s="63" t="e">
        <f>'натур показатели инновации+добр'!#REF!</f>
        <v>#REF!</v>
      </c>
      <c r="E304" s="157">
        <f>'патриотика0,361'!D440</f>
        <v>0.36099999999999999</v>
      </c>
    </row>
    <row r="305" spans="1:5" hidden="1" x14ac:dyDescent="0.25">
      <c r="A305" s="656"/>
      <c r="B305" s="654"/>
      <c r="C305" s="101" t="e">
        <f>'натур показатели инновации+добр'!#REF!</f>
        <v>#REF!</v>
      </c>
      <c r="D305" s="63" t="e">
        <f>'натур показатели инновации+добр'!#REF!</f>
        <v>#REF!</v>
      </c>
      <c r="E305" s="157">
        <f>'патриотика0,361'!D441</f>
        <v>0.36099999999999999</v>
      </c>
    </row>
    <row r="306" spans="1:5" hidden="1" x14ac:dyDescent="0.25">
      <c r="A306" s="656"/>
      <c r="B306" s="654"/>
      <c r="C306" s="101" t="e">
        <f>'натур показатели инновации+добр'!#REF!</f>
        <v>#REF!</v>
      </c>
      <c r="D306" s="63" t="e">
        <f>'натур показатели инновации+добр'!#REF!</f>
        <v>#REF!</v>
      </c>
      <c r="E306" s="157">
        <f>'патриотика0,361'!D442</f>
        <v>0.36099999999999999</v>
      </c>
    </row>
    <row r="307" spans="1:5" hidden="1" x14ac:dyDescent="0.25">
      <c r="A307" s="656"/>
      <c r="B307" s="654"/>
      <c r="C307" s="101" t="e">
        <f>'натур показатели инновации+добр'!#REF!</f>
        <v>#REF!</v>
      </c>
      <c r="D307" s="63" t="e">
        <f>'натур показатели инновации+добр'!#REF!</f>
        <v>#REF!</v>
      </c>
      <c r="E307" s="157">
        <f>'патриотика0,361'!D443</f>
        <v>0.36099999999999999</v>
      </c>
    </row>
    <row r="308" spans="1:5" hidden="1" x14ac:dyDescent="0.25">
      <c r="A308" s="656"/>
      <c r="B308" s="654"/>
      <c r="C308" s="101" t="e">
        <f>'натур показатели инновации+добр'!#REF!</f>
        <v>#REF!</v>
      </c>
      <c r="D308" s="63" t="e">
        <f>'натур показатели инновации+добр'!#REF!</f>
        <v>#REF!</v>
      </c>
      <c r="E308" s="157">
        <f>'патриотика0,361'!D444</f>
        <v>0.36099999999999999</v>
      </c>
    </row>
    <row r="309" spans="1:5" hidden="1" x14ac:dyDescent="0.25">
      <c r="A309" s="656"/>
      <c r="B309" s="654"/>
      <c r="C309" s="101" t="e">
        <f>'натур показатели инновации+добр'!#REF!</f>
        <v>#REF!</v>
      </c>
      <c r="D309" s="63" t="e">
        <f>'натур показатели инновации+добр'!#REF!</f>
        <v>#REF!</v>
      </c>
      <c r="E309" s="157">
        <f>'патриотика0,361'!D445</f>
        <v>0.36099999999999999</v>
      </c>
    </row>
    <row r="310" spans="1:5" hidden="1" x14ac:dyDescent="0.25">
      <c r="A310" s="656"/>
      <c r="B310" s="654"/>
      <c r="C310" s="101" t="e">
        <f>'натур показатели инновации+добр'!#REF!</f>
        <v>#REF!</v>
      </c>
      <c r="D310" s="63" t="e">
        <f>'натур показатели инновации+добр'!#REF!</f>
        <v>#REF!</v>
      </c>
      <c r="E310" s="157">
        <f>'патриотика0,361'!D446</f>
        <v>0.36099999999999999</v>
      </c>
    </row>
    <row r="311" spans="1:5" hidden="1" x14ac:dyDescent="0.25">
      <c r="A311" s="656"/>
      <c r="B311" s="654"/>
      <c r="C311" s="101" t="e">
        <f>'натур показатели инновации+добр'!#REF!</f>
        <v>#REF!</v>
      </c>
      <c r="D311" s="63" t="e">
        <f>'натур показатели инновации+добр'!#REF!</f>
        <v>#REF!</v>
      </c>
      <c r="E311" s="157">
        <f>'патриотика0,361'!D447</f>
        <v>0.36099999999999999</v>
      </c>
    </row>
    <row r="312" spans="1:5" hidden="1" x14ac:dyDescent="0.25">
      <c r="A312" s="656"/>
      <c r="B312" s="654"/>
      <c r="C312" s="101" t="e">
        <f>'натур показатели инновации+добр'!#REF!</f>
        <v>#REF!</v>
      </c>
      <c r="D312" s="63" t="e">
        <f>'натур показатели инновации+добр'!#REF!</f>
        <v>#REF!</v>
      </c>
      <c r="E312" s="157">
        <f>'патриотика0,361'!D448</f>
        <v>0.36099999999999999</v>
      </c>
    </row>
    <row r="313" spans="1:5" hidden="1" x14ac:dyDescent="0.25">
      <c r="A313" s="656"/>
      <c r="B313" s="654"/>
      <c r="C313" s="101" t="e">
        <f>'натур показатели инновации+добр'!#REF!</f>
        <v>#REF!</v>
      </c>
      <c r="D313" s="63" t="e">
        <f>'натур показатели инновации+добр'!#REF!</f>
        <v>#REF!</v>
      </c>
      <c r="E313" s="157">
        <f>'патриотика0,361'!D449</f>
        <v>0.36099999999999999</v>
      </c>
    </row>
    <row r="314" spans="1:5" hidden="1" x14ac:dyDescent="0.25">
      <c r="A314" s="656"/>
      <c r="B314" s="654"/>
      <c r="C314" s="101" t="e">
        <f>'натур показатели инновации+добр'!#REF!</f>
        <v>#REF!</v>
      </c>
      <c r="D314" s="63" t="e">
        <f>'натур показатели инновации+добр'!#REF!</f>
        <v>#REF!</v>
      </c>
      <c r="E314" s="157">
        <f>'патриотика0,361'!D450</f>
        <v>0.36099999999999999</v>
      </c>
    </row>
    <row r="315" spans="1:5" hidden="1" x14ac:dyDescent="0.25">
      <c r="A315" s="656"/>
      <c r="B315" s="654"/>
      <c r="C315" s="101" t="e">
        <f>'натур показатели инновации+добр'!#REF!</f>
        <v>#REF!</v>
      </c>
      <c r="D315" s="63" t="e">
        <f>'натур показатели инновации+добр'!#REF!</f>
        <v>#REF!</v>
      </c>
      <c r="E315" s="157">
        <f>'патриотика0,361'!D451</f>
        <v>0.36099999999999999</v>
      </c>
    </row>
    <row r="316" spans="1:5" hidden="1" x14ac:dyDescent="0.25">
      <c r="A316" s="656"/>
      <c r="B316" s="654"/>
      <c r="C316" s="101" t="e">
        <f>'натур показатели инновации+добр'!#REF!</f>
        <v>#REF!</v>
      </c>
      <c r="D316" s="63" t="e">
        <f>'натур показатели инновации+добр'!#REF!</f>
        <v>#REF!</v>
      </c>
      <c r="E316" s="157">
        <f>'патриотика0,361'!D452</f>
        <v>0.36099999999999999</v>
      </c>
    </row>
    <row r="317" spans="1:5" hidden="1" x14ac:dyDescent="0.25">
      <c r="A317" s="656"/>
      <c r="B317" s="654"/>
      <c r="C317" s="101" t="e">
        <f>'натур показатели инновации+добр'!#REF!</f>
        <v>#REF!</v>
      </c>
      <c r="D317" s="63" t="e">
        <f>'натур показатели инновации+добр'!#REF!</f>
        <v>#REF!</v>
      </c>
      <c r="E317" s="157">
        <f>'патриотика0,361'!D453</f>
        <v>0.36099999999999999</v>
      </c>
    </row>
    <row r="318" spans="1:5" hidden="1" x14ac:dyDescent="0.25">
      <c r="A318" s="656"/>
      <c r="B318" s="654"/>
      <c r="C318" s="101" t="e">
        <f>'натур показатели инновации+добр'!#REF!</f>
        <v>#REF!</v>
      </c>
      <c r="D318" s="63" t="e">
        <f>'натур показатели инновации+добр'!#REF!</f>
        <v>#REF!</v>
      </c>
      <c r="E318" s="157">
        <f>'патриотика0,361'!D454</f>
        <v>0.36099999999999999</v>
      </c>
    </row>
    <row r="319" spans="1:5" hidden="1" x14ac:dyDescent="0.25">
      <c r="A319" s="656"/>
      <c r="B319" s="654"/>
      <c r="C319" s="101" t="e">
        <f>'натур показатели инновации+добр'!#REF!</f>
        <v>#REF!</v>
      </c>
      <c r="D319" s="63" t="e">
        <f>'натур показатели инновации+добр'!#REF!</f>
        <v>#REF!</v>
      </c>
      <c r="E319" s="157">
        <f>'патриотика0,361'!D455</f>
        <v>0.36099999999999999</v>
      </c>
    </row>
    <row r="320" spans="1:5" hidden="1" x14ac:dyDescent="0.25">
      <c r="A320" s="656"/>
      <c r="B320" s="654"/>
      <c r="C320" s="101" t="e">
        <f>'натур показатели инновации+добр'!#REF!</f>
        <v>#REF!</v>
      </c>
      <c r="D320" s="63" t="e">
        <f>'натур показатели инновации+добр'!#REF!</f>
        <v>#REF!</v>
      </c>
      <c r="E320" s="157">
        <f>'патриотика0,361'!D456</f>
        <v>0.36099999999999999</v>
      </c>
    </row>
    <row r="321" spans="1:5" hidden="1" x14ac:dyDescent="0.25">
      <c r="A321" s="656"/>
      <c r="B321" s="654"/>
      <c r="C321" s="101" t="e">
        <f>'натур показатели инновации+добр'!#REF!</f>
        <v>#REF!</v>
      </c>
      <c r="D321" s="63" t="e">
        <f>'натур показатели инновации+добр'!#REF!</f>
        <v>#REF!</v>
      </c>
      <c r="E321" s="157">
        <f>'патриотика0,361'!D457</f>
        <v>0.36099999999999999</v>
      </c>
    </row>
    <row r="322" spans="1:5" hidden="1" x14ac:dyDescent="0.25">
      <c r="A322" s="656"/>
      <c r="B322" s="654"/>
      <c r="C322" s="101" t="e">
        <f>'натур показатели инновации+добр'!#REF!</f>
        <v>#REF!</v>
      </c>
      <c r="D322" s="63" t="e">
        <f>'натур показатели инновации+добр'!#REF!</f>
        <v>#REF!</v>
      </c>
      <c r="E322" s="157">
        <f>'патриотика0,361'!D458</f>
        <v>0.36099999999999999</v>
      </c>
    </row>
    <row r="323" spans="1:5" hidden="1" x14ac:dyDescent="0.25">
      <c r="A323" s="656"/>
      <c r="B323" s="654"/>
      <c r="C323" s="101" t="e">
        <f>'натур показатели инновации+добр'!#REF!</f>
        <v>#REF!</v>
      </c>
      <c r="D323" s="63" t="e">
        <f>'натур показатели инновации+добр'!#REF!</f>
        <v>#REF!</v>
      </c>
      <c r="E323" s="157">
        <f>'патриотика0,361'!D459</f>
        <v>0.36099999999999999</v>
      </c>
    </row>
    <row r="324" spans="1:5" hidden="1" x14ac:dyDescent="0.25">
      <c r="A324" s="656"/>
      <c r="B324" s="654"/>
      <c r="C324" s="101" t="e">
        <f>'натур показатели инновации+добр'!#REF!</f>
        <v>#REF!</v>
      </c>
      <c r="D324" s="63" t="e">
        <f>'натур показатели инновации+добр'!#REF!</f>
        <v>#REF!</v>
      </c>
      <c r="E324" s="157">
        <f>'патриотика0,361'!D460</f>
        <v>0.36099999999999999</v>
      </c>
    </row>
    <row r="325" spans="1:5" hidden="1" x14ac:dyDescent="0.25">
      <c r="A325" s="656"/>
      <c r="B325" s="654"/>
      <c r="C325" s="101" t="e">
        <f>'натур показатели инновации+добр'!#REF!</f>
        <v>#REF!</v>
      </c>
      <c r="D325" s="63" t="e">
        <f>'натур показатели инновации+добр'!#REF!</f>
        <v>#REF!</v>
      </c>
      <c r="E325" s="157">
        <f>'патриотика0,361'!D461</f>
        <v>0.36099999999999999</v>
      </c>
    </row>
    <row r="326" spans="1:5" hidden="1" x14ac:dyDescent="0.25">
      <c r="A326" s="656"/>
      <c r="B326" s="654"/>
      <c r="C326" s="101" t="e">
        <f>'натур показатели инновации+добр'!#REF!</f>
        <v>#REF!</v>
      </c>
      <c r="D326" s="63" t="e">
        <f>'натур показатели инновации+добр'!#REF!</f>
        <v>#REF!</v>
      </c>
      <c r="E326" s="157">
        <f>'патриотика0,361'!D462</f>
        <v>0.36099999999999999</v>
      </c>
    </row>
    <row r="327" spans="1:5" hidden="1" x14ac:dyDescent="0.25">
      <c r="A327" s="656"/>
      <c r="B327" s="654"/>
      <c r="C327" s="101" t="e">
        <f>'натур показатели инновации+добр'!#REF!</f>
        <v>#REF!</v>
      </c>
      <c r="D327" s="63" t="e">
        <f>'натур показатели инновации+добр'!#REF!</f>
        <v>#REF!</v>
      </c>
      <c r="E327" s="157">
        <f>'патриотика0,361'!D463</f>
        <v>0.36099999999999999</v>
      </c>
    </row>
    <row r="328" spans="1:5" hidden="1" x14ac:dyDescent="0.25">
      <c r="A328" s="656"/>
      <c r="B328" s="654"/>
      <c r="C328" s="101" t="e">
        <f>'натур показатели инновации+добр'!#REF!</f>
        <v>#REF!</v>
      </c>
      <c r="D328" s="63" t="s">
        <v>82</v>
      </c>
      <c r="E328" s="157">
        <f>'патриотика0,361'!D464</f>
        <v>0.36099999999999999</v>
      </c>
    </row>
    <row r="329" spans="1:5" hidden="1" x14ac:dyDescent="0.25">
      <c r="A329" s="656"/>
      <c r="B329" s="654"/>
      <c r="C329" s="101" t="e">
        <f>'натур показатели инновации+добр'!#REF!</f>
        <v>#REF!</v>
      </c>
      <c r="D329" s="63" t="s">
        <v>82</v>
      </c>
      <c r="E329" s="157">
        <f>'патриотика0,361'!D465</f>
        <v>0.36099999999999999</v>
      </c>
    </row>
    <row r="330" spans="1:5" hidden="1" x14ac:dyDescent="0.25">
      <c r="A330" s="656"/>
      <c r="B330" s="654"/>
      <c r="C330" s="101" t="e">
        <f>'натур показатели инновации+добр'!#REF!</f>
        <v>#REF!</v>
      </c>
      <c r="D330" s="63" t="s">
        <v>82</v>
      </c>
      <c r="E330" s="157">
        <f>'патриотика0,361'!D466</f>
        <v>0.36099999999999999</v>
      </c>
    </row>
    <row r="331" spans="1:5" hidden="1" x14ac:dyDescent="0.25">
      <c r="A331" s="656"/>
      <c r="B331" s="654"/>
      <c r="C331" s="101" t="e">
        <f>'натур показатели инновации+добр'!#REF!</f>
        <v>#REF!</v>
      </c>
      <c r="D331" s="63" t="s">
        <v>82</v>
      </c>
      <c r="E331" s="157">
        <f>'патриотика0,361'!D467</f>
        <v>0.36099999999999999</v>
      </c>
    </row>
    <row r="332" spans="1:5" hidden="1" x14ac:dyDescent="0.25">
      <c r="A332" s="656"/>
      <c r="B332" s="654"/>
      <c r="C332" s="101" t="e">
        <f>'натур показатели инновации+добр'!#REF!</f>
        <v>#REF!</v>
      </c>
      <c r="D332" s="63" t="s">
        <v>82</v>
      </c>
      <c r="E332" s="157">
        <f>'патриотика0,361'!D468</f>
        <v>0.36099999999999999</v>
      </c>
    </row>
    <row r="333" spans="1:5" hidden="1" x14ac:dyDescent="0.25">
      <c r="A333" s="656"/>
      <c r="B333" s="654"/>
      <c r="C333" s="101" t="e">
        <f>'натур показатели инновации+добр'!#REF!</f>
        <v>#REF!</v>
      </c>
      <c r="D333" s="63" t="s">
        <v>82</v>
      </c>
      <c r="E333" s="157">
        <f>'патриотика0,361'!D469</f>
        <v>0.36099999999999999</v>
      </c>
    </row>
    <row r="334" spans="1:5" hidden="1" x14ac:dyDescent="0.25">
      <c r="A334" s="656"/>
      <c r="B334" s="654"/>
      <c r="C334" s="101" t="e">
        <f>'натур показатели инновации+добр'!#REF!</f>
        <v>#REF!</v>
      </c>
      <c r="D334" s="63" t="s">
        <v>82</v>
      </c>
      <c r="E334" s="157">
        <f>'патриотика0,361'!D470</f>
        <v>0.36099999999999999</v>
      </c>
    </row>
    <row r="335" spans="1:5" hidden="1" x14ac:dyDescent="0.25">
      <c r="A335" s="656"/>
      <c r="B335" s="654"/>
      <c r="C335" s="101" t="e">
        <f>'натур показатели инновации+добр'!#REF!</f>
        <v>#REF!</v>
      </c>
      <c r="D335" s="63" t="s">
        <v>82</v>
      </c>
      <c r="E335" s="157">
        <f>'патриотика0,361'!D471</f>
        <v>0.36099999999999999</v>
      </c>
    </row>
    <row r="336" spans="1:5" hidden="1" x14ac:dyDescent="0.25">
      <c r="A336" s="656"/>
      <c r="B336" s="654"/>
      <c r="C336" s="101" t="e">
        <f>'натур показатели инновации+добр'!#REF!</f>
        <v>#REF!</v>
      </c>
      <c r="D336" s="63" t="s">
        <v>82</v>
      </c>
      <c r="E336" s="157">
        <f>'патриотика0,361'!D472</f>
        <v>0.36099999999999999</v>
      </c>
    </row>
    <row r="337" spans="1:5" hidden="1" x14ac:dyDescent="0.25">
      <c r="A337" s="656"/>
      <c r="B337" s="654"/>
      <c r="C337" s="101" t="e">
        <f>'натур показатели инновации+добр'!#REF!</f>
        <v>#REF!</v>
      </c>
      <c r="D337" s="63" t="s">
        <v>82</v>
      </c>
      <c r="E337" s="157">
        <f>'патриотика0,361'!D473</f>
        <v>0.36099999999999999</v>
      </c>
    </row>
    <row r="338" spans="1:5" hidden="1" x14ac:dyDescent="0.25">
      <c r="A338" s="656"/>
      <c r="B338" s="654"/>
      <c r="C338" s="101" t="e">
        <f>'натур показатели инновации+добр'!#REF!</f>
        <v>#REF!</v>
      </c>
      <c r="D338" s="63" t="s">
        <v>82</v>
      </c>
      <c r="E338" s="157">
        <f>'патриотика0,361'!D474</f>
        <v>0.36099999999999999</v>
      </c>
    </row>
    <row r="339" spans="1:5" hidden="1" x14ac:dyDescent="0.25">
      <c r="A339" s="656"/>
      <c r="B339" s="654"/>
      <c r="C339" s="101" t="e">
        <f>'натур показатели инновации+добр'!#REF!</f>
        <v>#REF!</v>
      </c>
      <c r="D339" s="63" t="s">
        <v>82</v>
      </c>
      <c r="E339" s="157">
        <f>'патриотика0,361'!D475</f>
        <v>0.36099999999999999</v>
      </c>
    </row>
    <row r="340" spans="1:5" hidden="1" x14ac:dyDescent="0.25">
      <c r="A340" s="656"/>
      <c r="B340" s="654"/>
      <c r="C340" s="101" t="e">
        <f>'натур показатели инновации+добр'!#REF!</f>
        <v>#REF!</v>
      </c>
      <c r="D340" s="63" t="s">
        <v>82</v>
      </c>
      <c r="E340" s="157">
        <f>'патриотика0,361'!D476</f>
        <v>0.36099999999999999</v>
      </c>
    </row>
    <row r="341" spans="1:5" hidden="1" x14ac:dyDescent="0.25">
      <c r="A341" s="656"/>
      <c r="B341" s="654"/>
      <c r="C341" s="101" t="e">
        <f>'натур показатели инновации+добр'!#REF!</f>
        <v>#REF!</v>
      </c>
      <c r="D341" s="63" t="s">
        <v>82</v>
      </c>
      <c r="E341" s="157">
        <f>'патриотика0,361'!D477</f>
        <v>0.36099999999999999</v>
      </c>
    </row>
    <row r="342" spans="1:5" hidden="1" x14ac:dyDescent="0.25">
      <c r="A342" s="656"/>
      <c r="B342" s="654"/>
      <c r="C342" s="101" t="e">
        <f>'натур показатели инновации+добр'!#REF!</f>
        <v>#REF!</v>
      </c>
      <c r="D342" s="63" t="s">
        <v>82</v>
      </c>
      <c r="E342" s="157">
        <f>'патриотика0,361'!D478</f>
        <v>0.36099999999999999</v>
      </c>
    </row>
    <row r="343" spans="1:5" hidden="1" x14ac:dyDescent="0.25">
      <c r="A343" s="656"/>
      <c r="B343" s="654"/>
      <c r="C343" s="101" t="e">
        <f>'натур показатели инновации+добр'!#REF!</f>
        <v>#REF!</v>
      </c>
      <c r="D343" s="63" t="s">
        <v>82</v>
      </c>
      <c r="E343" s="157">
        <f>'патриотика0,361'!D479</f>
        <v>0.36099999999999999</v>
      </c>
    </row>
    <row r="344" spans="1:5" hidden="1" x14ac:dyDescent="0.25">
      <c r="A344" s="656"/>
      <c r="B344" s="654"/>
      <c r="C344" s="101" t="e">
        <f>'натур показатели инновации+добр'!#REF!</f>
        <v>#REF!</v>
      </c>
      <c r="D344" s="63" t="s">
        <v>82</v>
      </c>
      <c r="E344" s="157">
        <f>'патриотика0,361'!D480</f>
        <v>0.36099999999999999</v>
      </c>
    </row>
    <row r="345" spans="1:5" hidden="1" x14ac:dyDescent="0.25">
      <c r="A345" s="656"/>
      <c r="B345" s="654"/>
      <c r="C345" s="101" t="e">
        <f>'натур показатели инновации+добр'!#REF!</f>
        <v>#REF!</v>
      </c>
      <c r="D345" s="63" t="s">
        <v>82</v>
      </c>
      <c r="E345" s="157">
        <f>'патриотика0,361'!D481</f>
        <v>0.36099999999999999</v>
      </c>
    </row>
    <row r="346" spans="1:5" hidden="1" x14ac:dyDescent="0.25">
      <c r="A346" s="656"/>
      <c r="B346" s="654"/>
      <c r="C346" s="101" t="e">
        <f>'натур показатели инновации+добр'!#REF!</f>
        <v>#REF!</v>
      </c>
      <c r="D346" s="63" t="s">
        <v>82</v>
      </c>
      <c r="E346" s="157">
        <f>'патриотика0,361'!D482</f>
        <v>0.36099999999999999</v>
      </c>
    </row>
    <row r="347" spans="1:5" hidden="1" x14ac:dyDescent="0.25">
      <c r="A347" s="656"/>
      <c r="B347" s="654"/>
      <c r="C347" s="101" t="e">
        <f>'натур показатели инновации+добр'!#REF!</f>
        <v>#REF!</v>
      </c>
      <c r="D347" s="63" t="s">
        <v>82</v>
      </c>
      <c r="E347" s="157">
        <f>'патриотика0,361'!D483</f>
        <v>0.36099999999999999</v>
      </c>
    </row>
    <row r="348" spans="1:5" hidden="1" x14ac:dyDescent="0.25">
      <c r="A348" s="656"/>
      <c r="B348" s="654"/>
      <c r="C348" s="101" t="e">
        <f>'натур показатели инновации+добр'!#REF!</f>
        <v>#REF!</v>
      </c>
      <c r="D348" s="63" t="s">
        <v>82</v>
      </c>
      <c r="E348" s="157">
        <f>'патриотика0,361'!D484</f>
        <v>0.36099999999999999</v>
      </c>
    </row>
    <row r="349" spans="1:5" hidden="1" x14ac:dyDescent="0.25">
      <c r="A349" s="656"/>
      <c r="B349" s="654"/>
      <c r="C349" s="101" t="e">
        <f>'натур показатели инновации+добр'!#REF!</f>
        <v>#REF!</v>
      </c>
      <c r="D349" s="63" t="s">
        <v>82</v>
      </c>
      <c r="E349" s="157">
        <f>'патриотика0,361'!D485</f>
        <v>0.36099999999999999</v>
      </c>
    </row>
    <row r="350" spans="1:5" hidden="1" x14ac:dyDescent="0.25">
      <c r="A350" s="656"/>
      <c r="B350" s="654"/>
      <c r="C350" s="101" t="e">
        <f>'натур показатели инновации+добр'!#REF!</f>
        <v>#REF!</v>
      </c>
      <c r="D350" s="63" t="s">
        <v>82</v>
      </c>
      <c r="E350" s="157">
        <f>'патриотика0,361'!D486</f>
        <v>0.36099999999999999</v>
      </c>
    </row>
    <row r="351" spans="1:5" hidden="1" x14ac:dyDescent="0.25">
      <c r="A351" s="656"/>
      <c r="B351" s="654"/>
      <c r="C351" s="101" t="e">
        <f>'натур показатели инновации+добр'!#REF!</f>
        <v>#REF!</v>
      </c>
      <c r="D351" s="63" t="s">
        <v>82</v>
      </c>
      <c r="E351" s="157">
        <f>'патриотика0,361'!D487</f>
        <v>0.36099999999999999</v>
      </c>
    </row>
    <row r="352" spans="1:5" hidden="1" x14ac:dyDescent="0.25">
      <c r="A352" s="656"/>
      <c r="B352" s="654"/>
      <c r="C352" s="101" t="e">
        <f>'натур показатели инновации+добр'!#REF!</f>
        <v>#REF!</v>
      </c>
      <c r="D352" s="63" t="s">
        <v>82</v>
      </c>
      <c r="E352" s="157">
        <f>'патриотика0,361'!D488</f>
        <v>0.36099999999999999</v>
      </c>
    </row>
    <row r="353" spans="1:5" hidden="1" x14ac:dyDescent="0.25">
      <c r="A353" s="656"/>
      <c r="B353" s="654"/>
      <c r="C353" s="101" t="e">
        <f>'натур показатели инновации+добр'!#REF!</f>
        <v>#REF!</v>
      </c>
      <c r="D353" s="63" t="s">
        <v>82</v>
      </c>
      <c r="E353" s="157">
        <f>'патриотика0,361'!D489</f>
        <v>0.36099999999999999</v>
      </c>
    </row>
    <row r="354" spans="1:5" hidden="1" x14ac:dyDescent="0.25">
      <c r="A354" s="656"/>
      <c r="B354" s="654"/>
      <c r="C354" s="101" t="e">
        <f>'натур показатели инновации+добр'!#REF!</f>
        <v>#REF!</v>
      </c>
      <c r="D354" s="63" t="s">
        <v>82</v>
      </c>
      <c r="E354" s="157">
        <f>'патриотика0,361'!D490</f>
        <v>0.36099999999999999</v>
      </c>
    </row>
    <row r="355" spans="1:5" hidden="1" x14ac:dyDescent="0.25">
      <c r="A355" s="656"/>
      <c r="B355" s="654"/>
      <c r="C355" s="101" t="e">
        <f>'натур показатели инновации+добр'!#REF!</f>
        <v>#REF!</v>
      </c>
      <c r="D355" s="63" t="s">
        <v>82</v>
      </c>
      <c r="E355" s="157">
        <f>'патриотика0,361'!D491</f>
        <v>0.36099999999999999</v>
      </c>
    </row>
    <row r="356" spans="1:5" hidden="1" x14ac:dyDescent="0.25">
      <c r="A356" s="656"/>
      <c r="B356" s="654"/>
      <c r="C356" s="101" t="e">
        <f>'натур показатели инновации+добр'!#REF!</f>
        <v>#REF!</v>
      </c>
      <c r="D356" s="63" t="s">
        <v>82</v>
      </c>
      <c r="E356" s="157">
        <f>'патриотика0,361'!D492</f>
        <v>0.36099999999999999</v>
      </c>
    </row>
    <row r="357" spans="1:5" hidden="1" x14ac:dyDescent="0.25">
      <c r="A357" s="656"/>
      <c r="B357" s="654"/>
      <c r="C357" s="101" t="e">
        <f>'натур показатели инновации+добр'!#REF!</f>
        <v>#REF!</v>
      </c>
      <c r="D357" s="63" t="s">
        <v>82</v>
      </c>
      <c r="E357" s="157">
        <f>'патриотика0,361'!D493</f>
        <v>0.36099999999999999</v>
      </c>
    </row>
    <row r="358" spans="1:5" hidden="1" x14ac:dyDescent="0.25">
      <c r="A358" s="656"/>
      <c r="B358" s="654"/>
      <c r="C358" s="101" t="e">
        <f>'натур показатели инновации+добр'!#REF!</f>
        <v>#REF!</v>
      </c>
      <c r="D358" s="63" t="s">
        <v>82</v>
      </c>
      <c r="E358" s="157">
        <f>'патриотика0,361'!D494</f>
        <v>0.36099999999999999</v>
      </c>
    </row>
    <row r="359" spans="1:5" hidden="1" x14ac:dyDescent="0.25">
      <c r="A359" s="656"/>
      <c r="B359" s="654"/>
      <c r="C359" s="101" t="e">
        <f>'натур показатели инновации+добр'!#REF!</f>
        <v>#REF!</v>
      </c>
      <c r="D359" s="63" t="s">
        <v>82</v>
      </c>
      <c r="E359" s="157">
        <f>'патриотика0,361'!D495</f>
        <v>0.36099999999999999</v>
      </c>
    </row>
    <row r="360" spans="1:5" hidden="1" x14ac:dyDescent="0.25">
      <c r="A360" s="656"/>
      <c r="B360" s="654"/>
      <c r="C360" s="101" t="e">
        <f>'натур показатели инновации+добр'!#REF!</f>
        <v>#REF!</v>
      </c>
      <c r="D360" s="63" t="s">
        <v>82</v>
      </c>
      <c r="E360" s="157">
        <f>'патриотика0,361'!D496</f>
        <v>0.36099999999999999</v>
      </c>
    </row>
    <row r="361" spans="1:5" hidden="1" x14ac:dyDescent="0.25">
      <c r="A361" s="656"/>
      <c r="B361" s="654"/>
      <c r="C361" s="101" t="e">
        <f>'натур показатели инновации+добр'!#REF!</f>
        <v>#REF!</v>
      </c>
      <c r="D361" s="63" t="s">
        <v>82</v>
      </c>
      <c r="E361" s="157">
        <f>'патриотика0,361'!D497</f>
        <v>0.36099999999999999</v>
      </c>
    </row>
    <row r="362" spans="1:5" hidden="1" x14ac:dyDescent="0.25">
      <c r="A362" s="656"/>
      <c r="B362" s="654"/>
      <c r="C362" s="101" t="e">
        <f>'натур показатели инновации+добр'!#REF!</f>
        <v>#REF!</v>
      </c>
      <c r="D362" s="63" t="s">
        <v>82</v>
      </c>
      <c r="E362" s="157">
        <f>'патриотика0,361'!D498</f>
        <v>0.36099999999999999</v>
      </c>
    </row>
    <row r="363" spans="1:5" hidden="1" x14ac:dyDescent="0.25">
      <c r="A363" s="656"/>
      <c r="B363" s="654"/>
      <c r="C363" s="101" t="e">
        <f>'натур показатели инновации+добр'!#REF!</f>
        <v>#REF!</v>
      </c>
      <c r="D363" s="63" t="s">
        <v>82</v>
      </c>
      <c r="E363" s="157">
        <f>'патриотика0,361'!D499</f>
        <v>0.36099999999999999</v>
      </c>
    </row>
    <row r="364" spans="1:5" hidden="1" x14ac:dyDescent="0.25">
      <c r="A364" s="656"/>
      <c r="B364" s="654"/>
      <c r="C364" s="101" t="e">
        <f>'натур показатели инновации+добр'!#REF!</f>
        <v>#REF!</v>
      </c>
      <c r="D364" s="63" t="s">
        <v>82</v>
      </c>
      <c r="E364" s="157">
        <f>'патриотика0,361'!D500</f>
        <v>0.36099999999999999</v>
      </c>
    </row>
    <row r="365" spans="1:5" hidden="1" x14ac:dyDescent="0.25">
      <c r="A365" s="656"/>
      <c r="B365" s="654"/>
      <c r="C365" s="101" t="e">
        <f>'натур показатели инновации+добр'!#REF!</f>
        <v>#REF!</v>
      </c>
      <c r="D365" s="63" t="s">
        <v>82</v>
      </c>
      <c r="E365" s="157">
        <f>'патриотика0,361'!D501</f>
        <v>0.36099999999999999</v>
      </c>
    </row>
    <row r="366" spans="1:5" hidden="1" x14ac:dyDescent="0.25">
      <c r="B366" s="654"/>
      <c r="C366" s="101"/>
      <c r="D366" s="63"/>
      <c r="E366" s="157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66"/>
    <mergeCell ref="A7:A365"/>
    <mergeCell ref="C70:E70"/>
    <mergeCell ref="C124:E124"/>
    <mergeCell ref="C126:E126"/>
    <mergeCell ref="C71:E71"/>
    <mergeCell ref="C78:E78"/>
    <mergeCell ref="C105:E105"/>
    <mergeCell ref="C113:E113"/>
    <mergeCell ref="C118:E118"/>
    <mergeCell ref="C120:E120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09"/>
  <sheetViews>
    <sheetView view="pageBreakPreview" topLeftCell="A213" zoomScale="78" zoomScaleNormal="70" zoomScaleSheetLayoutView="78" zoomScalePageLayoutView="80" workbookViewId="0">
      <selection activeCell="D13" sqref="D13:E13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716" t="s">
        <v>44</v>
      </c>
      <c r="B1" s="716"/>
      <c r="C1" s="716"/>
      <c r="D1" s="716"/>
      <c r="E1" s="716"/>
      <c r="F1" s="716"/>
      <c r="G1" s="716"/>
      <c r="H1" s="716"/>
    </row>
    <row r="2" spans="1:122" ht="18.75" x14ac:dyDescent="0.25">
      <c r="A2" s="313" t="str">
        <f>'таланты+инициативы0,278'!A2</f>
        <v>на 30.04.2025 год</v>
      </c>
      <c r="B2" s="313"/>
      <c r="C2" s="313"/>
      <c r="D2" s="313"/>
      <c r="E2" s="313"/>
      <c r="F2" s="313"/>
      <c r="G2" s="313"/>
      <c r="H2" s="313"/>
    </row>
    <row r="3" spans="1:122" ht="57.6" customHeight="1" x14ac:dyDescent="0.25">
      <c r="A3" s="7" t="s">
        <v>202</v>
      </c>
      <c r="B3" s="724" t="s">
        <v>47</v>
      </c>
      <c r="C3" s="724"/>
      <c r="D3" s="724"/>
      <c r="E3" s="724"/>
      <c r="F3" s="724"/>
      <c r="G3" s="724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371"/>
      <c r="AC3" s="371"/>
      <c r="AD3" s="371"/>
      <c r="AE3" s="371"/>
      <c r="AF3" s="371"/>
      <c r="AG3" s="371"/>
      <c r="AH3" s="371"/>
      <c r="AI3" s="371"/>
      <c r="AJ3" s="371"/>
      <c r="AK3" s="371"/>
      <c r="AL3" s="371"/>
      <c r="AM3" s="371"/>
      <c r="AN3" s="371"/>
      <c r="AO3" s="371"/>
      <c r="AP3" s="371"/>
      <c r="AQ3" s="371"/>
      <c r="AR3" s="371"/>
      <c r="AS3" s="371"/>
      <c r="AT3" s="371"/>
      <c r="AU3" s="371"/>
      <c r="AV3" s="371"/>
      <c r="AW3" s="371"/>
      <c r="AX3" s="371"/>
      <c r="AY3" s="371"/>
      <c r="AZ3" s="371"/>
      <c r="BA3" s="371"/>
      <c r="BB3" s="371"/>
      <c r="BC3" s="371"/>
      <c r="BD3" s="371"/>
      <c r="BE3" s="371"/>
      <c r="BF3" s="371"/>
      <c r="BG3" s="371"/>
      <c r="BH3" s="371"/>
      <c r="BI3" s="371"/>
      <c r="BJ3" s="371"/>
      <c r="BK3" s="371"/>
      <c r="BL3" s="371"/>
      <c r="BM3" s="371"/>
      <c r="BN3" s="371"/>
      <c r="BO3" s="371"/>
      <c r="BP3" s="371"/>
      <c r="BQ3" s="371"/>
      <c r="BR3" s="371"/>
      <c r="BS3" s="371"/>
      <c r="BT3" s="371"/>
      <c r="BU3" s="371"/>
      <c r="BV3" s="371"/>
      <c r="BW3" s="371"/>
      <c r="BX3" s="371"/>
      <c r="BY3" s="371"/>
      <c r="BZ3" s="371"/>
      <c r="CA3" s="371"/>
      <c r="CB3" s="371"/>
      <c r="CC3" s="371"/>
      <c r="CD3" s="371"/>
      <c r="CE3" s="371"/>
      <c r="CF3" s="371"/>
      <c r="CG3" s="371"/>
      <c r="CH3" s="371"/>
      <c r="CI3" s="371"/>
      <c r="CJ3" s="371"/>
      <c r="CK3" s="371"/>
      <c r="CL3" s="371"/>
      <c r="CM3" s="371"/>
      <c r="CN3" s="371"/>
      <c r="CO3" s="371"/>
      <c r="CP3" s="371"/>
      <c r="CQ3" s="371"/>
      <c r="CR3" s="371"/>
      <c r="CS3" s="371"/>
      <c r="CT3" s="371"/>
      <c r="CU3" s="371"/>
      <c r="CV3" s="371"/>
      <c r="CW3" s="371"/>
      <c r="CX3" s="371"/>
      <c r="CY3" s="371"/>
      <c r="CZ3" s="371"/>
      <c r="DA3" s="371"/>
      <c r="DB3" s="371"/>
      <c r="DC3" s="371"/>
      <c r="DD3" s="371"/>
      <c r="DE3" s="371"/>
      <c r="DF3" s="371"/>
      <c r="DG3" s="371"/>
      <c r="DH3" s="371"/>
      <c r="DI3" s="371"/>
      <c r="DJ3" s="371"/>
      <c r="DK3" s="371"/>
      <c r="DL3" s="371"/>
      <c r="DM3" s="371"/>
      <c r="DN3" s="371"/>
      <c r="DO3" s="371"/>
      <c r="DP3" s="371"/>
      <c r="DQ3" s="371"/>
      <c r="DR3" s="371"/>
    </row>
    <row r="4" spans="1:122" x14ac:dyDescent="0.25">
      <c r="A4" s="707" t="s">
        <v>179</v>
      </c>
      <c r="B4" s="707"/>
      <c r="C4" s="707"/>
      <c r="D4" s="707"/>
      <c r="E4" s="707"/>
    </row>
    <row r="5" spans="1:122" x14ac:dyDescent="0.25">
      <c r="A5" s="708" t="s">
        <v>41</v>
      </c>
      <c r="B5" s="708"/>
      <c r="C5" s="708"/>
      <c r="D5" s="708"/>
      <c r="E5" s="708"/>
    </row>
    <row r="6" spans="1:122" x14ac:dyDescent="0.25">
      <c r="A6" s="708" t="s">
        <v>272</v>
      </c>
      <c r="B6" s="708"/>
      <c r="C6" s="708"/>
      <c r="D6" s="708"/>
      <c r="E6" s="708"/>
    </row>
    <row r="7" spans="1:122" x14ac:dyDescent="0.25">
      <c r="A7" s="553" t="s">
        <v>205</v>
      </c>
      <c r="B7" s="553"/>
      <c r="C7" s="553"/>
      <c r="D7" s="553"/>
      <c r="E7" s="553"/>
    </row>
    <row r="8" spans="1:122" ht="31.15" customHeight="1" x14ac:dyDescent="0.25">
      <c r="A8" s="93" t="s">
        <v>34</v>
      </c>
      <c r="B8" s="64" t="s">
        <v>9</v>
      </c>
      <c r="C8" s="65"/>
      <c r="D8" s="554" t="s">
        <v>10</v>
      </c>
      <c r="E8" s="555"/>
      <c r="F8" s="273" t="s">
        <v>9</v>
      </c>
    </row>
    <row r="9" spans="1:122" ht="21.75" customHeight="1" x14ac:dyDescent="0.25">
      <c r="A9" s="93"/>
      <c r="B9" s="64"/>
      <c r="C9" s="65"/>
      <c r="D9" s="558" t="s">
        <v>404</v>
      </c>
      <c r="E9" s="559"/>
      <c r="F9" s="273">
        <v>1</v>
      </c>
    </row>
    <row r="10" spans="1:122" x14ac:dyDescent="0.25">
      <c r="A10" s="93"/>
      <c r="B10" s="316"/>
      <c r="C10" s="316"/>
      <c r="D10" s="556" t="str">
        <f>'инновации+добровольчество0,361'!D10:E10</f>
        <v>Заведующий МЦ</v>
      </c>
      <c r="E10" s="557"/>
      <c r="F10" s="66">
        <v>1</v>
      </c>
    </row>
    <row r="11" spans="1:122" x14ac:dyDescent="0.25">
      <c r="A11" s="64" t="s">
        <v>137</v>
      </c>
      <c r="B11" s="316">
        <v>5.6</v>
      </c>
      <c r="C11" s="316"/>
      <c r="D11" s="558" t="str">
        <f>'[1]2016'!$AE$25</f>
        <v>Водитель</v>
      </c>
      <c r="E11" s="559"/>
      <c r="F11" s="316">
        <v>1</v>
      </c>
    </row>
    <row r="12" spans="1:122" x14ac:dyDescent="0.25">
      <c r="A12" s="64" t="s">
        <v>91</v>
      </c>
      <c r="B12" s="316">
        <v>1</v>
      </c>
      <c r="C12" s="316"/>
      <c r="D12" s="558" t="s">
        <v>85</v>
      </c>
      <c r="E12" s="559"/>
      <c r="F12" s="316">
        <v>0.5</v>
      </c>
    </row>
    <row r="13" spans="1:122" x14ac:dyDescent="0.25">
      <c r="A13" s="93"/>
      <c r="B13" s="316"/>
      <c r="C13" s="316"/>
      <c r="D13" s="558" t="str">
        <f>'[1]2016'!$AE$26</f>
        <v xml:space="preserve">Уборщик служебных помещений </v>
      </c>
      <c r="E13" s="559"/>
      <c r="F13" s="316">
        <v>1</v>
      </c>
    </row>
    <row r="14" spans="1:122" ht="31.5" x14ac:dyDescent="0.25">
      <c r="A14" s="276"/>
      <c r="B14" s="316"/>
      <c r="C14" s="404"/>
      <c r="D14" s="276" t="str">
        <f>'таланты+инициативы0,278'!D14</f>
        <v>старший специалист</v>
      </c>
      <c r="E14" s="277"/>
      <c r="F14" s="316">
        <v>1</v>
      </c>
    </row>
    <row r="15" spans="1:122" x14ac:dyDescent="0.25">
      <c r="A15" s="67" t="s">
        <v>55</v>
      </c>
      <c r="B15" s="68">
        <f>SUM(B10:B11)+B12</f>
        <v>6.6</v>
      </c>
      <c r="C15" s="67"/>
      <c r="D15" s="560" t="s">
        <v>55</v>
      </c>
      <c r="E15" s="561"/>
      <c r="F15" s="68">
        <f>SUM(F9:F14)</f>
        <v>5.5</v>
      </c>
    </row>
    <row r="16" spans="1:122" x14ac:dyDescent="0.25">
      <c r="A16" s="8" t="str">
        <f>'таланты+инициативы0,278'!A16:I16</f>
        <v>Затраты на оплату труда работников, непосредственно связанных с выполнением работы</v>
      </c>
    </row>
    <row r="17" spans="1:11" x14ac:dyDescent="0.25">
      <c r="A17" s="718" t="s">
        <v>366</v>
      </c>
      <c r="B17" s="718"/>
      <c r="C17" s="718"/>
      <c r="D17" s="718"/>
      <c r="E17" s="718"/>
      <c r="F17" s="718"/>
    </row>
    <row r="18" spans="1:11" x14ac:dyDescent="0.25">
      <c r="A18" s="9" t="str">
        <f>'таланты+инициативы0,278'!A18</f>
        <v>Рабочих часов в год:1774,4 часа – производственный календарь на 2025 год</v>
      </c>
      <c r="B18" s="9"/>
      <c r="C18" s="9"/>
      <c r="D18" s="9"/>
    </row>
    <row r="19" spans="1:11" x14ac:dyDescent="0.25">
      <c r="A19" s="719" t="s">
        <v>43</v>
      </c>
      <c r="B19" s="719"/>
      <c r="C19" s="719"/>
      <c r="D19" s="719"/>
      <c r="E19" s="719"/>
      <c r="F19" s="719"/>
    </row>
    <row r="20" spans="1:11" x14ac:dyDescent="0.25">
      <c r="A20" s="717"/>
      <c r="B20" s="717"/>
      <c r="C20" s="314"/>
      <c r="D20" s="144">
        <v>0.36099999999999999</v>
      </c>
      <c r="E20" s="145"/>
    </row>
    <row r="21" spans="1:11" ht="22.9" customHeight="1" x14ac:dyDescent="0.25">
      <c r="A21" s="687" t="s">
        <v>0</v>
      </c>
      <c r="B21" s="687" t="s">
        <v>1</v>
      </c>
      <c r="C21" s="306"/>
      <c r="D21" s="687" t="s">
        <v>2</v>
      </c>
      <c r="E21" s="688" t="s">
        <v>3</v>
      </c>
      <c r="F21" s="689"/>
      <c r="G21" s="687" t="s">
        <v>35</v>
      </c>
      <c r="H21" s="306" t="s">
        <v>5</v>
      </c>
      <c r="I21" s="687" t="s">
        <v>6</v>
      </c>
    </row>
    <row r="22" spans="1:11" ht="31.5" x14ac:dyDescent="0.25">
      <c r="A22" s="687"/>
      <c r="B22" s="687"/>
      <c r="C22" s="306"/>
      <c r="D22" s="687"/>
      <c r="E22" s="306" t="str">
        <f>'таланты+инициативы0,278'!E22</f>
        <v>(1774,4 часа ×</v>
      </c>
      <c r="F22" s="306" t="s">
        <v>295</v>
      </c>
      <c r="G22" s="687"/>
      <c r="H22" s="92" t="s">
        <v>165</v>
      </c>
      <c r="I22" s="687"/>
    </row>
    <row r="23" spans="1:11" x14ac:dyDescent="0.25">
      <c r="A23" s="687"/>
      <c r="B23" s="687"/>
      <c r="C23" s="306"/>
      <c r="D23" s="687"/>
      <c r="E23" s="306" t="s">
        <v>4</v>
      </c>
      <c r="F23" s="146"/>
      <c r="G23" s="687"/>
      <c r="H23" s="306" t="s">
        <v>294</v>
      </c>
      <c r="I23" s="687"/>
    </row>
    <row r="24" spans="1:11" x14ac:dyDescent="0.25">
      <c r="A24" s="687">
        <v>1</v>
      </c>
      <c r="B24" s="687">
        <v>2</v>
      </c>
      <c r="C24" s="306"/>
      <c r="D24" s="687">
        <v>3</v>
      </c>
      <c r="E24" s="687" t="str">
        <f>'таланты+инициативы0,278'!E24:E25</f>
        <v>4 = 3 × 1774,4</v>
      </c>
      <c r="F24" s="710">
        <v>5</v>
      </c>
      <c r="G24" s="533" t="s">
        <v>7</v>
      </c>
      <c r="H24" s="92" t="s">
        <v>166</v>
      </c>
      <c r="I24" s="533" t="s">
        <v>167</v>
      </c>
    </row>
    <row r="25" spans="1:11" x14ac:dyDescent="0.25">
      <c r="A25" s="687"/>
      <c r="B25" s="687"/>
      <c r="C25" s="306"/>
      <c r="D25" s="687"/>
      <c r="E25" s="687"/>
      <c r="F25" s="711"/>
      <c r="G25" s="533"/>
      <c r="H25" s="50">
        <v>1774.4</v>
      </c>
      <c r="I25" s="533"/>
    </row>
    <row r="26" spans="1:11" x14ac:dyDescent="0.25">
      <c r="A26" s="69" t="s">
        <v>91</v>
      </c>
      <c r="B26" s="82">
        <f>'таланты+инициативы0,278'!B26</f>
        <v>105461.44</v>
      </c>
      <c r="C26" s="80"/>
      <c r="D26" s="306">
        <f>1*D20</f>
        <v>0.36099999999999999</v>
      </c>
      <c r="E26" s="70">
        <f>D26*1774.4</f>
        <v>640.55840000000001</v>
      </c>
      <c r="F26" s="71">
        <v>1</v>
      </c>
      <c r="G26" s="70">
        <f>E26/F26</f>
        <v>640.55840000000001</v>
      </c>
      <c r="H26" s="70">
        <f>B26*1.302/1774.4*12</f>
        <v>928.61222867448146</v>
      </c>
      <c r="I26" s="70">
        <f>G26*H26</f>
        <v>594830.36342016002</v>
      </c>
    </row>
    <row r="27" spans="1:11" x14ac:dyDescent="0.25">
      <c r="A27" s="72" t="str">
        <f>A11</f>
        <v>Специалист по работе с молодежью</v>
      </c>
      <c r="B27" s="82">
        <f>'таланты+инициативы0,278'!B27</f>
        <v>86044.75</v>
      </c>
      <c r="C27" s="166"/>
      <c r="D27" s="306">
        <f>D20*5.6</f>
        <v>2.0215999999999998</v>
      </c>
      <c r="E27" s="70">
        <f>D27*1774.4</f>
        <v>3587.1270399999999</v>
      </c>
      <c r="F27" s="71">
        <v>1</v>
      </c>
      <c r="G27" s="70">
        <f>E27/F27</f>
        <v>3587.1270399999999</v>
      </c>
      <c r="H27" s="70">
        <f>B27*1.302/1774.4*12</f>
        <v>757.64380861136158</v>
      </c>
      <c r="I27" s="70">
        <f>G27*H27-22801.36</f>
        <v>2694963.2325583999</v>
      </c>
    </row>
    <row r="28" spans="1:11" ht="18.75" x14ac:dyDescent="0.3">
      <c r="A28" s="688" t="s">
        <v>8</v>
      </c>
      <c r="B28" s="723"/>
      <c r="C28" s="723"/>
      <c r="D28" s="723"/>
      <c r="E28" s="723"/>
      <c r="F28" s="723"/>
      <c r="G28" s="723"/>
      <c r="H28" s="689"/>
      <c r="I28" s="388">
        <f>SUM(I26:I27)</f>
        <v>3289793.5959785599</v>
      </c>
      <c r="J28" s="156">
        <f>I28+I152</f>
        <v>6088686.3207598403</v>
      </c>
      <c r="K28" s="168" t="s">
        <v>102</v>
      </c>
    </row>
    <row r="29" spans="1:11" hidden="1" x14ac:dyDescent="0.25">
      <c r="A29" s="582" t="s">
        <v>160</v>
      </c>
      <c r="B29" s="582"/>
      <c r="C29" s="582"/>
      <c r="D29" s="582"/>
      <c r="E29" s="582"/>
      <c r="F29" s="582"/>
      <c r="G29" s="582"/>
      <c r="H29" s="582"/>
      <c r="I29" s="167"/>
      <c r="J29" s="168"/>
    </row>
    <row r="30" spans="1:11" hidden="1" x14ac:dyDescent="0.25">
      <c r="A30" s="536" t="s">
        <v>58</v>
      </c>
      <c r="B30" s="563" t="s">
        <v>149</v>
      </c>
      <c r="C30" s="563"/>
      <c r="D30" s="563" t="s">
        <v>150</v>
      </c>
      <c r="E30" s="563"/>
      <c r="F30" s="563"/>
      <c r="G30" s="564"/>
      <c r="H30" s="564"/>
      <c r="I30" s="167"/>
      <c r="J30" s="168"/>
    </row>
    <row r="31" spans="1:11" ht="16.5" hidden="1" customHeight="1" x14ac:dyDescent="0.25">
      <c r="A31" s="537"/>
      <c r="B31" s="563"/>
      <c r="C31" s="563"/>
      <c r="D31" s="563" t="s">
        <v>151</v>
      </c>
      <c r="E31" s="536" t="s">
        <v>152</v>
      </c>
      <c r="F31" s="699" t="s">
        <v>153</v>
      </c>
      <c r="G31" s="536" t="s">
        <v>159</v>
      </c>
      <c r="H31" s="536" t="s">
        <v>6</v>
      </c>
      <c r="I31" s="167"/>
      <c r="J31" s="168"/>
    </row>
    <row r="32" spans="1:11" hidden="1" x14ac:dyDescent="0.25">
      <c r="A32" s="538"/>
      <c r="B32" s="563"/>
      <c r="C32" s="563"/>
      <c r="D32" s="563"/>
      <c r="E32" s="538"/>
      <c r="F32" s="549"/>
      <c r="G32" s="538"/>
      <c r="H32" s="538"/>
      <c r="I32" s="167"/>
      <c r="J32" s="168"/>
    </row>
    <row r="33" spans="1:11" hidden="1" x14ac:dyDescent="0.25">
      <c r="A33" s="205">
        <v>1</v>
      </c>
      <c r="B33" s="550">
        <v>2</v>
      </c>
      <c r="C33" s="551"/>
      <c r="D33" s="205">
        <v>3</v>
      </c>
      <c r="E33" s="205">
        <v>4</v>
      </c>
      <c r="F33" s="205">
        <v>5</v>
      </c>
      <c r="G33" s="205">
        <v>6</v>
      </c>
      <c r="H33" s="205">
        <v>7</v>
      </c>
      <c r="I33" s="167"/>
      <c r="J33" s="168"/>
    </row>
    <row r="34" spans="1:11" hidden="1" x14ac:dyDescent="0.25">
      <c r="A34" s="204" t="s">
        <v>91</v>
      </c>
      <c r="B34" s="204">
        <v>0.39300000000000002</v>
      </c>
      <c r="C34" s="280">
        <v>1</v>
      </c>
      <c r="D34" s="139">
        <v>2074.6</v>
      </c>
      <c r="E34" s="102">
        <f t="shared" ref="E34:E35" si="0">D34*12</f>
        <v>24895.199999999997</v>
      </c>
      <c r="F34" s="139">
        <f>18363.9*0.393</f>
        <v>7217.0127000000011</v>
      </c>
      <c r="G34" s="170">
        <f>F34*30.2%</f>
        <v>2179.5378354000004</v>
      </c>
      <c r="H34" s="170">
        <f>F34+G34</f>
        <v>9396.5505354000015</v>
      </c>
      <c r="I34" s="167"/>
      <c r="J34" s="168"/>
    </row>
    <row r="35" spans="1:11" ht="15.6" hidden="1" customHeight="1" x14ac:dyDescent="0.25">
      <c r="A35" s="204" t="s">
        <v>155</v>
      </c>
      <c r="B35" s="550">
        <f>5.6*0.393</f>
        <v>2.2008000000000001</v>
      </c>
      <c r="C35" s="551"/>
      <c r="D35" s="139">
        <f>1302.85*B35</f>
        <v>2867.3122800000001</v>
      </c>
      <c r="E35" s="102">
        <f t="shared" si="0"/>
        <v>34407.747360000001</v>
      </c>
      <c r="F35" s="139">
        <f>64311.87*0.393</f>
        <v>25274.564910000001</v>
      </c>
      <c r="G35" s="170">
        <f>F35*30.2%</f>
        <v>7632.9186028200002</v>
      </c>
      <c r="H35" s="170">
        <f>F35+G35</f>
        <v>32907.483512819999</v>
      </c>
    </row>
    <row r="36" spans="1:11" ht="18.75" hidden="1" x14ac:dyDescent="0.25">
      <c r="A36" s="278"/>
      <c r="B36" s="562">
        <f>SUM(B34:C35)</f>
        <v>3.5937999999999999</v>
      </c>
      <c r="C36" s="562"/>
      <c r="D36" s="116">
        <f>SUM(D34:D35)</f>
        <v>4941.9122800000005</v>
      </c>
      <c r="E36" s="116">
        <f>SUM(E34:E35)</f>
        <v>59302.947359999998</v>
      </c>
      <c r="F36" s="116">
        <f>SUM(F34:F35)</f>
        <v>32491.57761</v>
      </c>
      <c r="G36" s="116">
        <f>SUM(G34:G35)</f>
        <v>9812.4564382200006</v>
      </c>
      <c r="H36" s="206"/>
    </row>
    <row r="37" spans="1:11" s="41" customFormat="1" ht="14.45" hidden="1" customHeight="1" x14ac:dyDescent="0.25">
      <c r="A37" s="582" t="s">
        <v>164</v>
      </c>
      <c r="B37" s="582"/>
      <c r="C37" s="582"/>
      <c r="D37" s="582"/>
      <c r="E37" s="582"/>
      <c r="F37" s="582"/>
      <c r="G37" s="582"/>
      <c r="H37" s="582"/>
      <c r="I37" s="140"/>
    </row>
    <row r="38" spans="1:11" s="41" customFormat="1" ht="28.9" hidden="1" customHeight="1" x14ac:dyDescent="0.25">
      <c r="A38" s="536" t="s">
        <v>58</v>
      </c>
      <c r="B38" s="563" t="s">
        <v>149</v>
      </c>
      <c r="C38" s="563"/>
      <c r="D38" s="545" t="s">
        <v>150</v>
      </c>
      <c r="E38" s="547"/>
      <c r="F38" s="281"/>
    </row>
    <row r="39" spans="1:11" s="41" customFormat="1" ht="14.45" hidden="1" customHeight="1" x14ac:dyDescent="0.25">
      <c r="A39" s="537"/>
      <c r="B39" s="563"/>
      <c r="C39" s="563"/>
      <c r="D39" s="563" t="s">
        <v>151</v>
      </c>
      <c r="E39" s="536" t="s">
        <v>159</v>
      </c>
      <c r="F39" s="536" t="s">
        <v>163</v>
      </c>
    </row>
    <row r="40" spans="1:11" s="41" customFormat="1" ht="15" hidden="1" x14ac:dyDescent="0.25">
      <c r="A40" s="538"/>
      <c r="B40" s="563"/>
      <c r="C40" s="563"/>
      <c r="D40" s="563"/>
      <c r="E40" s="538"/>
      <c r="F40" s="538"/>
    </row>
    <row r="41" spans="1:11" s="41" customFormat="1" ht="15" hidden="1" x14ac:dyDescent="0.25">
      <c r="A41" s="205">
        <v>1</v>
      </c>
      <c r="B41" s="550">
        <v>2</v>
      </c>
      <c r="C41" s="551"/>
      <c r="D41" s="205">
        <v>3</v>
      </c>
      <c r="E41" s="205">
        <v>6</v>
      </c>
      <c r="F41" s="205">
        <v>7</v>
      </c>
    </row>
    <row r="42" spans="1:11" s="41" customFormat="1" ht="15" hidden="1" x14ac:dyDescent="0.25">
      <c r="A42" s="204" t="s">
        <v>155</v>
      </c>
      <c r="B42" s="550">
        <f>B35</f>
        <v>2.2008000000000001</v>
      </c>
      <c r="C42" s="551"/>
      <c r="D42" s="139">
        <v>4218.1400000000003</v>
      </c>
      <c r="E42" s="170">
        <f>D42*30.2%</f>
        <v>1273.8782800000001</v>
      </c>
      <c r="F42" s="170">
        <f>(E42+D42)*B42*12+27.46</f>
        <v>145069.46596748798</v>
      </c>
    </row>
    <row r="43" spans="1:11" s="41" customFormat="1" ht="18.75" hidden="1" x14ac:dyDescent="0.25">
      <c r="A43" s="278"/>
      <c r="B43" s="562">
        <f>SUM(B42:C42)</f>
        <v>2.2008000000000001</v>
      </c>
      <c r="C43" s="562"/>
      <c r="D43" s="116">
        <f>SUM(D42:D42)</f>
        <v>4218.1400000000003</v>
      </c>
      <c r="E43" s="116">
        <f>SUM(E42:E42)</f>
        <v>1273.8782800000001</v>
      </c>
      <c r="F43" s="206"/>
    </row>
    <row r="44" spans="1:11" s="41" customFormat="1" ht="18.75" x14ac:dyDescent="0.25">
      <c r="A44" s="140"/>
      <c r="B44" s="140"/>
      <c r="C44" s="140"/>
      <c r="D44" s="195"/>
      <c r="E44" s="195"/>
      <c r="F44" s="196"/>
      <c r="J44" s="6">
        <v>6088686.3200000003</v>
      </c>
      <c r="K44" s="167" t="s">
        <v>103</v>
      </c>
    </row>
    <row r="45" spans="1:11" x14ac:dyDescent="0.25">
      <c r="D45" s="147">
        <f>D20</f>
        <v>0.36099999999999999</v>
      </c>
      <c r="J45" s="156">
        <f>J44-J28</f>
        <v>-7.5984001159667969E-4</v>
      </c>
      <c r="K45" s="167" t="s">
        <v>114</v>
      </c>
    </row>
    <row r="46" spans="1:11" ht="24.6" hidden="1" customHeight="1" x14ac:dyDescent="0.25">
      <c r="A46" s="687" t="s">
        <v>117</v>
      </c>
      <c r="B46" s="687"/>
      <c r="C46" s="306"/>
      <c r="D46" s="306" t="s">
        <v>11</v>
      </c>
      <c r="E46" s="306" t="s">
        <v>46</v>
      </c>
      <c r="F46" s="306" t="s">
        <v>15</v>
      </c>
      <c r="G46" s="311" t="s">
        <v>6</v>
      </c>
    </row>
    <row r="47" spans="1:11" hidden="1" x14ac:dyDescent="0.25">
      <c r="A47" s="688">
        <v>1</v>
      </c>
      <c r="B47" s="689"/>
      <c r="C47" s="307"/>
      <c r="D47" s="306">
        <v>2</v>
      </c>
      <c r="E47" s="71">
        <v>3</v>
      </c>
      <c r="F47" s="306">
        <v>4</v>
      </c>
      <c r="G47" s="74" t="s">
        <v>66</v>
      </c>
    </row>
    <row r="48" spans="1:11" hidden="1" x14ac:dyDescent="0.25">
      <c r="A48" s="690" t="str">
        <f>'инновации+добровольчество0,361'!A55</f>
        <v>Суточные</v>
      </c>
      <c r="B48" s="691"/>
      <c r="C48" s="309"/>
      <c r="D48" s="306" t="str">
        <f>'инновации+добровольчество0,361'!D55</f>
        <v>сутки</v>
      </c>
      <c r="E48" s="209">
        <f>D45</f>
        <v>0.36099999999999999</v>
      </c>
      <c r="F48" s="319">
        <f>'инновации+добровольчество0,361'!F55</f>
        <v>450</v>
      </c>
      <c r="G48" s="76">
        <f>E48*F48</f>
        <v>162.44999999999999</v>
      </c>
    </row>
    <row r="49" spans="1:10" hidden="1" x14ac:dyDescent="0.25">
      <c r="A49" s="690" t="str">
        <f>'инновации+добровольчество0,361'!A56</f>
        <v>Проезд</v>
      </c>
      <c r="B49" s="691"/>
      <c r="C49" s="309"/>
      <c r="D49" s="306" t="str">
        <f>'инновации+добровольчество0,361'!D56</f>
        <v xml:space="preserve">Ед. </v>
      </c>
      <c r="E49" s="209">
        <f>E48</f>
        <v>0.36099999999999999</v>
      </c>
      <c r="F49" s="319">
        <f>'инновации+добровольчество0,361'!F56</f>
        <v>9600</v>
      </c>
      <c r="G49" s="76">
        <f>E49*F49</f>
        <v>3465.6</v>
      </c>
    </row>
    <row r="50" spans="1:10" hidden="1" x14ac:dyDescent="0.25">
      <c r="A50" s="690" t="str">
        <f>'инновации+добровольчество0,361'!A57</f>
        <v xml:space="preserve">Проживание </v>
      </c>
      <c r="B50" s="691"/>
      <c r="C50" s="309"/>
      <c r="D50" s="306" t="str">
        <f>'инновации+добровольчество0,361'!D57</f>
        <v>сутки</v>
      </c>
      <c r="E50" s="209">
        <f>E48</f>
        <v>0.36099999999999999</v>
      </c>
      <c r="F50" s="319">
        <f>'инновации+добровольчество0,361'!F57</f>
        <v>3000</v>
      </c>
      <c r="G50" s="76">
        <f>E50*F50</f>
        <v>1083</v>
      </c>
    </row>
    <row r="51" spans="1:10" hidden="1" x14ac:dyDescent="0.25">
      <c r="A51" s="308" t="e">
        <f>'инновации+добровольчество0,361'!#REF!</f>
        <v>#REF!</v>
      </c>
      <c r="B51" s="208"/>
      <c r="C51" s="208"/>
      <c r="D51" s="306" t="e">
        <f>'инновации+добровольчество0,361'!#REF!</f>
        <v>#REF!</v>
      </c>
      <c r="E51" s="209">
        <f>E48</f>
        <v>0.36099999999999999</v>
      </c>
      <c r="F51" s="319" t="e">
        <f>'инновации+добровольчество0,361'!#REF!</f>
        <v>#REF!</v>
      </c>
      <c r="G51" s="76">
        <v>0</v>
      </c>
    </row>
    <row r="52" spans="1:10" ht="18.75" hidden="1" x14ac:dyDescent="0.25">
      <c r="A52" s="692" t="s">
        <v>56</v>
      </c>
      <c r="B52" s="693"/>
      <c r="C52" s="693"/>
      <c r="D52" s="693"/>
      <c r="E52" s="693"/>
      <c r="F52" s="694"/>
      <c r="G52" s="251">
        <v>0</v>
      </c>
    </row>
    <row r="53" spans="1:10" x14ac:dyDescent="0.25">
      <c r="A53" s="713" t="s">
        <v>115</v>
      </c>
      <c r="B53" s="713"/>
      <c r="C53" s="713"/>
      <c r="D53" s="713"/>
      <c r="E53" s="713"/>
      <c r="F53" s="713"/>
    </row>
    <row r="54" spans="1:10" ht="15.6" customHeight="1" x14ac:dyDescent="0.25">
      <c r="D54" s="147"/>
      <c r="F54" s="148">
        <v>1</v>
      </c>
    </row>
    <row r="55" spans="1:10" ht="12" customHeight="1" x14ac:dyDescent="0.25">
      <c r="A55" s="687" t="s">
        <v>118</v>
      </c>
      <c r="B55" s="687"/>
      <c r="C55" s="306"/>
      <c r="D55" s="687" t="s">
        <v>11</v>
      </c>
      <c r="E55" s="687" t="s">
        <v>46</v>
      </c>
      <c r="F55" s="687" t="s">
        <v>15</v>
      </c>
      <c r="G55" s="725" t="s">
        <v>6</v>
      </c>
      <c r="J55" s="171"/>
    </row>
    <row r="56" spans="1:10" ht="9" hidden="1" customHeight="1" x14ac:dyDescent="0.25">
      <c r="A56" s="687"/>
      <c r="B56" s="687"/>
      <c r="C56" s="306"/>
      <c r="D56" s="687"/>
      <c r="E56" s="687"/>
      <c r="F56" s="687"/>
      <c r="G56" s="725"/>
      <c r="J56" s="148"/>
    </row>
    <row r="57" spans="1:10" x14ac:dyDescent="0.25">
      <c r="A57" s="687">
        <v>1</v>
      </c>
      <c r="B57" s="687"/>
      <c r="C57" s="306"/>
      <c r="D57" s="306">
        <v>2</v>
      </c>
      <c r="E57" s="306">
        <v>3</v>
      </c>
      <c r="F57" s="306">
        <v>4</v>
      </c>
      <c r="G57" s="255" t="s">
        <v>66</v>
      </c>
    </row>
    <row r="58" spans="1:10" ht="25.5" x14ac:dyDescent="0.25">
      <c r="A58" s="476" t="s">
        <v>367</v>
      </c>
      <c r="B58" s="306"/>
      <c r="C58" s="306"/>
      <c r="D58" s="306"/>
      <c r="E58" s="85"/>
      <c r="F58" s="86"/>
      <c r="G58" s="255"/>
    </row>
    <row r="59" spans="1:10" x14ac:dyDescent="0.25">
      <c r="A59" s="394" t="s">
        <v>368</v>
      </c>
      <c r="B59" s="306"/>
      <c r="C59" s="306"/>
      <c r="D59" s="85" t="s">
        <v>119</v>
      </c>
      <c r="E59" s="85">
        <v>2</v>
      </c>
      <c r="F59" s="86">
        <v>9600</v>
      </c>
      <c r="G59" s="255">
        <f>E59*F59</f>
        <v>19200</v>
      </c>
    </row>
    <row r="60" spans="1:10" x14ac:dyDescent="0.25">
      <c r="A60" s="394" t="s">
        <v>369</v>
      </c>
      <c r="B60" s="306"/>
      <c r="C60" s="306"/>
      <c r="D60" s="85" t="s">
        <v>120</v>
      </c>
      <c r="E60" s="85">
        <v>6</v>
      </c>
      <c r="F60" s="86">
        <v>1500</v>
      </c>
      <c r="G60" s="255">
        <f t="shared" ref="G60:G123" si="1">E60*F60</f>
        <v>9000</v>
      </c>
    </row>
    <row r="61" spans="1:10" x14ac:dyDescent="0.25">
      <c r="A61" s="394" t="s">
        <v>370</v>
      </c>
      <c r="B61" s="306"/>
      <c r="C61" s="306"/>
      <c r="D61" s="85" t="s">
        <v>120</v>
      </c>
      <c r="E61" s="85">
        <v>8</v>
      </c>
      <c r="F61" s="86">
        <v>450</v>
      </c>
      <c r="G61" s="255">
        <f t="shared" si="1"/>
        <v>3600</v>
      </c>
    </row>
    <row r="62" spans="1:10" ht="38.25" x14ac:dyDescent="0.25">
      <c r="A62" s="476" t="s">
        <v>371</v>
      </c>
      <c r="B62" s="306"/>
      <c r="C62" s="306"/>
      <c r="D62" s="306"/>
      <c r="E62" s="85"/>
      <c r="F62" s="86"/>
      <c r="G62" s="255">
        <f t="shared" si="1"/>
        <v>0</v>
      </c>
    </row>
    <row r="63" spans="1:10" x14ac:dyDescent="0.25">
      <c r="A63" s="394" t="s">
        <v>372</v>
      </c>
      <c r="B63" s="306"/>
      <c r="C63" s="306"/>
      <c r="D63" s="85" t="s">
        <v>119</v>
      </c>
      <c r="E63" s="85">
        <v>12</v>
      </c>
      <c r="F63" s="86">
        <v>12000</v>
      </c>
      <c r="G63" s="255">
        <f t="shared" si="1"/>
        <v>144000</v>
      </c>
    </row>
    <row r="64" spans="1:10" x14ac:dyDescent="0.25">
      <c r="A64" s="394" t="s">
        <v>373</v>
      </c>
      <c r="B64" s="306"/>
      <c r="C64" s="306"/>
      <c r="D64" s="85" t="s">
        <v>120</v>
      </c>
      <c r="E64" s="85">
        <v>120</v>
      </c>
      <c r="F64" s="86">
        <v>450</v>
      </c>
      <c r="G64" s="255">
        <f t="shared" si="1"/>
        <v>54000</v>
      </c>
    </row>
    <row r="65" spans="1:7" x14ac:dyDescent="0.25">
      <c r="A65" s="395" t="s">
        <v>374</v>
      </c>
      <c r="B65" s="306"/>
      <c r="C65" s="306"/>
      <c r="D65" s="85" t="s">
        <v>185</v>
      </c>
      <c r="E65" s="85">
        <v>100</v>
      </c>
      <c r="F65" s="86">
        <v>1000</v>
      </c>
      <c r="G65" s="255">
        <f t="shared" si="1"/>
        <v>100000</v>
      </c>
    </row>
    <row r="66" spans="1:7" x14ac:dyDescent="0.25">
      <c r="A66" s="395" t="s">
        <v>375</v>
      </c>
      <c r="B66" s="306"/>
      <c r="C66" s="306"/>
      <c r="D66" s="306" t="s">
        <v>399</v>
      </c>
      <c r="E66" s="85">
        <v>1</v>
      </c>
      <c r="F66" s="86">
        <v>50000</v>
      </c>
      <c r="G66" s="255">
        <f t="shared" si="1"/>
        <v>50000</v>
      </c>
    </row>
    <row r="67" spans="1:7" x14ac:dyDescent="0.25">
      <c r="A67" s="476" t="s">
        <v>284</v>
      </c>
      <c r="B67" s="306"/>
      <c r="C67" s="306"/>
      <c r="D67" s="306"/>
      <c r="E67" s="85"/>
      <c r="F67" s="86"/>
      <c r="G67" s="255">
        <f t="shared" si="1"/>
        <v>0</v>
      </c>
    </row>
    <row r="68" spans="1:7" x14ac:dyDescent="0.25">
      <c r="A68" s="394" t="s">
        <v>376</v>
      </c>
      <c r="B68" s="306"/>
      <c r="C68" s="306"/>
      <c r="D68" s="306" t="s">
        <v>119</v>
      </c>
      <c r="E68" s="85">
        <v>6</v>
      </c>
      <c r="F68" s="86">
        <v>9600</v>
      </c>
      <c r="G68" s="255">
        <f t="shared" si="1"/>
        <v>57600</v>
      </c>
    </row>
    <row r="69" spans="1:7" x14ac:dyDescent="0.25">
      <c r="A69" s="394" t="s">
        <v>377</v>
      </c>
      <c r="B69" s="306"/>
      <c r="C69" s="306"/>
      <c r="D69" s="306" t="s">
        <v>120</v>
      </c>
      <c r="E69" s="85">
        <v>30</v>
      </c>
      <c r="F69" s="86">
        <v>450</v>
      </c>
      <c r="G69" s="255">
        <f t="shared" si="1"/>
        <v>13500</v>
      </c>
    </row>
    <row r="70" spans="1:7" x14ac:dyDescent="0.25">
      <c r="A70" s="476" t="s">
        <v>210</v>
      </c>
      <c r="B70" s="306"/>
      <c r="C70" s="306"/>
      <c r="D70" s="306"/>
      <c r="E70" s="85"/>
      <c r="F70" s="86"/>
      <c r="G70" s="255">
        <f t="shared" si="1"/>
        <v>0</v>
      </c>
    </row>
    <row r="71" spans="1:7" x14ac:dyDescent="0.25">
      <c r="A71" s="394" t="s">
        <v>378</v>
      </c>
      <c r="B71" s="306"/>
      <c r="C71" s="306"/>
      <c r="D71" s="306" t="s">
        <v>119</v>
      </c>
      <c r="E71" s="85">
        <v>4</v>
      </c>
      <c r="F71" s="86">
        <v>9600</v>
      </c>
      <c r="G71" s="255">
        <f t="shared" si="1"/>
        <v>38400</v>
      </c>
    </row>
    <row r="72" spans="1:7" x14ac:dyDescent="0.25">
      <c r="A72" s="394" t="s">
        <v>379</v>
      </c>
      <c r="B72" s="306"/>
      <c r="C72" s="306"/>
      <c r="D72" s="306" t="s">
        <v>120</v>
      </c>
      <c r="E72" s="85">
        <v>8</v>
      </c>
      <c r="F72" s="86">
        <v>450</v>
      </c>
      <c r="G72" s="255">
        <f t="shared" si="1"/>
        <v>3600</v>
      </c>
    </row>
    <row r="73" spans="1:7" x14ac:dyDescent="0.25">
      <c r="A73" s="476" t="s">
        <v>380</v>
      </c>
      <c r="B73" s="306"/>
      <c r="C73" s="306"/>
      <c r="D73" s="306"/>
      <c r="E73" s="85"/>
      <c r="F73" s="86"/>
      <c r="G73" s="255">
        <f t="shared" si="1"/>
        <v>0</v>
      </c>
    </row>
    <row r="74" spans="1:7" x14ac:dyDescent="0.25">
      <c r="A74" s="394" t="s">
        <v>381</v>
      </c>
      <c r="B74" s="306"/>
      <c r="C74" s="306"/>
      <c r="D74" s="306" t="s">
        <v>119</v>
      </c>
      <c r="E74" s="85">
        <v>10</v>
      </c>
      <c r="F74" s="86">
        <v>9600</v>
      </c>
      <c r="G74" s="255">
        <f t="shared" si="1"/>
        <v>96000</v>
      </c>
    </row>
    <row r="75" spans="1:7" x14ac:dyDescent="0.25">
      <c r="A75" s="394" t="s">
        <v>285</v>
      </c>
      <c r="B75" s="306"/>
      <c r="C75" s="306"/>
      <c r="D75" s="306" t="s">
        <v>120</v>
      </c>
      <c r="E75" s="85">
        <v>20</v>
      </c>
      <c r="F75" s="86">
        <v>1000</v>
      </c>
      <c r="G75" s="255">
        <f t="shared" si="1"/>
        <v>20000</v>
      </c>
    </row>
    <row r="76" spans="1:7" x14ac:dyDescent="0.25">
      <c r="A76" s="394" t="s">
        <v>382</v>
      </c>
      <c r="B76" s="306"/>
      <c r="C76" s="306"/>
      <c r="D76" s="306" t="s">
        <v>120</v>
      </c>
      <c r="E76" s="85">
        <v>50</v>
      </c>
      <c r="F76" s="86">
        <v>450</v>
      </c>
      <c r="G76" s="255">
        <f t="shared" si="1"/>
        <v>22500</v>
      </c>
    </row>
    <row r="77" spans="1:7" ht="25.5" x14ac:dyDescent="0.25">
      <c r="A77" s="476" t="s">
        <v>383</v>
      </c>
      <c r="B77" s="306"/>
      <c r="C77" s="306"/>
      <c r="D77" s="306"/>
      <c r="E77" s="85"/>
      <c r="F77" s="86"/>
      <c r="G77" s="255">
        <f t="shared" si="1"/>
        <v>0</v>
      </c>
    </row>
    <row r="78" spans="1:7" x14ac:dyDescent="0.25">
      <c r="A78" s="394" t="s">
        <v>376</v>
      </c>
      <c r="B78" s="306"/>
      <c r="C78" s="306"/>
      <c r="D78" s="306" t="s">
        <v>119</v>
      </c>
      <c r="E78" s="85">
        <v>6</v>
      </c>
      <c r="F78" s="86">
        <v>9600</v>
      </c>
      <c r="G78" s="255">
        <f t="shared" si="1"/>
        <v>57600</v>
      </c>
    </row>
    <row r="79" spans="1:7" x14ac:dyDescent="0.25">
      <c r="A79" s="394" t="s">
        <v>384</v>
      </c>
      <c r="B79" s="306"/>
      <c r="C79" s="306"/>
      <c r="D79" s="306" t="s">
        <v>120</v>
      </c>
      <c r="E79" s="85">
        <v>12</v>
      </c>
      <c r="F79" s="86">
        <v>1500</v>
      </c>
      <c r="G79" s="255">
        <f t="shared" si="1"/>
        <v>18000</v>
      </c>
    </row>
    <row r="80" spans="1:7" x14ac:dyDescent="0.25">
      <c r="A80" s="394" t="s">
        <v>385</v>
      </c>
      <c r="B80" s="306"/>
      <c r="C80" s="306"/>
      <c r="D80" s="306" t="s">
        <v>120</v>
      </c>
      <c r="E80" s="85">
        <v>18</v>
      </c>
      <c r="F80" s="86">
        <v>450</v>
      </c>
      <c r="G80" s="255">
        <f t="shared" si="1"/>
        <v>8100</v>
      </c>
    </row>
    <row r="81" spans="1:7" x14ac:dyDescent="0.25">
      <c r="A81" s="476" t="s">
        <v>386</v>
      </c>
      <c r="B81" s="306"/>
      <c r="C81" s="306"/>
      <c r="D81" s="306"/>
      <c r="E81" s="85"/>
      <c r="F81" s="86"/>
      <c r="G81" s="255">
        <f t="shared" si="1"/>
        <v>0</v>
      </c>
    </row>
    <row r="82" spans="1:7" x14ac:dyDescent="0.25">
      <c r="A82" s="395" t="s">
        <v>405</v>
      </c>
      <c r="B82" s="306"/>
      <c r="C82" s="306"/>
      <c r="D82" s="306" t="s">
        <v>185</v>
      </c>
      <c r="E82" s="85">
        <v>1</v>
      </c>
      <c r="F82" s="86">
        <v>150000</v>
      </c>
      <c r="G82" s="255">
        <f t="shared" si="1"/>
        <v>150000</v>
      </c>
    </row>
    <row r="83" spans="1:7" x14ac:dyDescent="0.25">
      <c r="A83" s="395" t="s">
        <v>406</v>
      </c>
      <c r="B83" s="306"/>
      <c r="C83" s="306"/>
      <c r="D83" s="306" t="s">
        <v>82</v>
      </c>
      <c r="E83" s="85">
        <v>50</v>
      </c>
      <c r="F83" s="86">
        <v>1622</v>
      </c>
      <c r="G83" s="255">
        <f t="shared" si="1"/>
        <v>81100</v>
      </c>
    </row>
    <row r="84" spans="1:7" x14ac:dyDescent="0.25">
      <c r="A84" s="395" t="s">
        <v>407</v>
      </c>
      <c r="B84" s="306"/>
      <c r="C84" s="306"/>
      <c r="D84" s="306" t="s">
        <v>185</v>
      </c>
      <c r="E84" s="85">
        <v>1</v>
      </c>
      <c r="F84" s="86">
        <v>6265</v>
      </c>
      <c r="G84" s="255">
        <f t="shared" si="1"/>
        <v>6265</v>
      </c>
    </row>
    <row r="85" spans="1:7" x14ac:dyDescent="0.25">
      <c r="A85" s="395" t="s">
        <v>408</v>
      </c>
      <c r="B85" s="306"/>
      <c r="C85" s="306"/>
      <c r="D85" s="306" t="s">
        <v>82</v>
      </c>
      <c r="E85" s="85">
        <v>50</v>
      </c>
      <c r="F85" s="86">
        <v>231</v>
      </c>
      <c r="G85" s="255">
        <f t="shared" si="1"/>
        <v>11550</v>
      </c>
    </row>
    <row r="86" spans="1:7" x14ac:dyDescent="0.25">
      <c r="A86" s="395" t="s">
        <v>409</v>
      </c>
      <c r="B86" s="306"/>
      <c r="C86" s="306"/>
      <c r="D86" s="306" t="s">
        <v>82</v>
      </c>
      <c r="E86" s="85">
        <v>25</v>
      </c>
      <c r="F86" s="86">
        <v>368</v>
      </c>
      <c r="G86" s="255">
        <f t="shared" si="1"/>
        <v>9200</v>
      </c>
    </row>
    <row r="87" spans="1:7" x14ac:dyDescent="0.25">
      <c r="A87" s="395" t="s">
        <v>410</v>
      </c>
      <c r="B87" s="306"/>
      <c r="C87" s="306"/>
      <c r="D87" s="306" t="s">
        <v>82</v>
      </c>
      <c r="E87" s="85">
        <v>1</v>
      </c>
      <c r="F87" s="86">
        <v>1460</v>
      </c>
      <c r="G87" s="255">
        <f t="shared" si="1"/>
        <v>1460</v>
      </c>
    </row>
    <row r="88" spans="1:7" x14ac:dyDescent="0.25">
      <c r="A88" s="395" t="s">
        <v>411</v>
      </c>
      <c r="B88" s="306"/>
      <c r="C88" s="306"/>
      <c r="D88" s="306" t="s">
        <v>82</v>
      </c>
      <c r="E88" s="85">
        <v>2</v>
      </c>
      <c r="F88" s="86">
        <v>965</v>
      </c>
      <c r="G88" s="255">
        <f t="shared" si="1"/>
        <v>1930</v>
      </c>
    </row>
    <row r="89" spans="1:7" x14ac:dyDescent="0.25">
      <c r="A89" s="395" t="s">
        <v>412</v>
      </c>
      <c r="B89" s="306"/>
      <c r="C89" s="306"/>
      <c r="D89" s="306" t="s">
        <v>82</v>
      </c>
      <c r="E89" s="85">
        <v>1</v>
      </c>
      <c r="F89" s="86">
        <v>2000</v>
      </c>
      <c r="G89" s="255">
        <f t="shared" si="1"/>
        <v>2000</v>
      </c>
    </row>
    <row r="90" spans="1:7" x14ac:dyDescent="0.25">
      <c r="A90" s="395" t="s">
        <v>413</v>
      </c>
      <c r="B90" s="306"/>
      <c r="C90" s="306"/>
      <c r="D90" s="306" t="s">
        <v>82</v>
      </c>
      <c r="E90" s="85">
        <v>10</v>
      </c>
      <c r="F90" s="86">
        <v>1400</v>
      </c>
      <c r="G90" s="255">
        <f t="shared" si="1"/>
        <v>14000</v>
      </c>
    </row>
    <row r="91" spans="1:7" x14ac:dyDescent="0.25">
      <c r="A91" s="395" t="s">
        <v>414</v>
      </c>
      <c r="B91" s="306"/>
      <c r="C91" s="306"/>
      <c r="D91" s="306" t="s">
        <v>82</v>
      </c>
      <c r="E91" s="85">
        <v>1</v>
      </c>
      <c r="F91" s="86">
        <v>1840</v>
      </c>
      <c r="G91" s="255">
        <f t="shared" si="1"/>
        <v>1840</v>
      </c>
    </row>
    <row r="92" spans="1:7" x14ac:dyDescent="0.25">
      <c r="A92" s="395" t="s">
        <v>415</v>
      </c>
      <c r="B92" s="306"/>
      <c r="C92" s="306"/>
      <c r="D92" s="306" t="s">
        <v>82</v>
      </c>
      <c r="E92" s="85">
        <v>9</v>
      </c>
      <c r="F92" s="86">
        <v>330</v>
      </c>
      <c r="G92" s="255">
        <f t="shared" si="1"/>
        <v>2970</v>
      </c>
    </row>
    <row r="93" spans="1:7" x14ac:dyDescent="0.25">
      <c r="A93" s="395" t="s">
        <v>416</v>
      </c>
      <c r="B93" s="306"/>
      <c r="C93" s="306"/>
      <c r="D93" s="306" t="s">
        <v>82</v>
      </c>
      <c r="E93" s="85">
        <v>1</v>
      </c>
      <c r="F93" s="86">
        <v>11940</v>
      </c>
      <c r="G93" s="255">
        <f t="shared" si="1"/>
        <v>11940</v>
      </c>
    </row>
    <row r="94" spans="1:7" x14ac:dyDescent="0.25">
      <c r="A94" s="395" t="s">
        <v>417</v>
      </c>
      <c r="B94" s="306"/>
      <c r="C94" s="306"/>
      <c r="D94" s="306" t="s">
        <v>82</v>
      </c>
      <c r="E94" s="85">
        <v>2</v>
      </c>
      <c r="F94" s="86">
        <v>1130</v>
      </c>
      <c r="G94" s="255">
        <f t="shared" si="1"/>
        <v>2260</v>
      </c>
    </row>
    <row r="95" spans="1:7" x14ac:dyDescent="0.25">
      <c r="A95" s="395" t="s">
        <v>418</v>
      </c>
      <c r="B95" s="306"/>
      <c r="C95" s="306"/>
      <c r="D95" s="306" t="s">
        <v>82</v>
      </c>
      <c r="E95" s="85">
        <v>1</v>
      </c>
      <c r="F95" s="86">
        <v>2460</v>
      </c>
      <c r="G95" s="255">
        <f t="shared" si="1"/>
        <v>2460</v>
      </c>
    </row>
    <row r="96" spans="1:7" x14ac:dyDescent="0.25">
      <c r="A96" s="395" t="s">
        <v>419</v>
      </c>
      <c r="B96" s="306"/>
      <c r="C96" s="306"/>
      <c r="D96" s="306" t="s">
        <v>82</v>
      </c>
      <c r="E96" s="85">
        <v>1</v>
      </c>
      <c r="F96" s="86">
        <v>1400</v>
      </c>
      <c r="G96" s="255">
        <f t="shared" si="1"/>
        <v>1400</v>
      </c>
    </row>
    <row r="97" spans="1:7" x14ac:dyDescent="0.25">
      <c r="A97" s="395" t="s">
        <v>420</v>
      </c>
      <c r="B97" s="306"/>
      <c r="C97" s="306"/>
      <c r="D97" s="306" t="s">
        <v>82</v>
      </c>
      <c r="E97" s="85">
        <v>2</v>
      </c>
      <c r="F97" s="86">
        <v>1070</v>
      </c>
      <c r="G97" s="255">
        <f t="shared" si="1"/>
        <v>2140</v>
      </c>
    </row>
    <row r="98" spans="1:7" x14ac:dyDescent="0.25">
      <c r="A98" s="395" t="s">
        <v>421</v>
      </c>
      <c r="B98" s="306"/>
      <c r="C98" s="306"/>
      <c r="D98" s="306" t="s">
        <v>82</v>
      </c>
      <c r="E98" s="85">
        <v>1</v>
      </c>
      <c r="F98" s="86">
        <v>1750</v>
      </c>
      <c r="G98" s="255">
        <f t="shared" si="1"/>
        <v>1750</v>
      </c>
    </row>
    <row r="99" spans="1:7" x14ac:dyDescent="0.25">
      <c r="A99" s="395" t="s">
        <v>422</v>
      </c>
      <c r="B99" s="306"/>
      <c r="C99" s="306"/>
      <c r="D99" s="306" t="s">
        <v>82</v>
      </c>
      <c r="E99" s="85">
        <v>1</v>
      </c>
      <c r="F99" s="86">
        <v>765</v>
      </c>
      <c r="G99" s="255">
        <f t="shared" si="1"/>
        <v>765</v>
      </c>
    </row>
    <row r="100" spans="1:7" x14ac:dyDescent="0.25">
      <c r="A100" s="394" t="s">
        <v>387</v>
      </c>
      <c r="B100" s="306"/>
      <c r="C100" s="306"/>
      <c r="D100" s="306" t="s">
        <v>185</v>
      </c>
      <c r="E100" s="85">
        <v>30</v>
      </c>
      <c r="F100" s="86">
        <v>450</v>
      </c>
      <c r="G100" s="255">
        <f t="shared" si="1"/>
        <v>13500</v>
      </c>
    </row>
    <row r="101" spans="1:7" x14ac:dyDescent="0.25">
      <c r="A101" s="394" t="s">
        <v>388</v>
      </c>
      <c r="B101" s="306"/>
      <c r="C101" s="306"/>
      <c r="D101" s="306" t="s">
        <v>185</v>
      </c>
      <c r="E101" s="85">
        <v>1</v>
      </c>
      <c r="F101" s="86">
        <v>50000</v>
      </c>
      <c r="G101" s="255">
        <f t="shared" si="1"/>
        <v>50000</v>
      </c>
    </row>
    <row r="102" spans="1:7" x14ac:dyDescent="0.25">
      <c r="A102" s="394" t="s">
        <v>423</v>
      </c>
      <c r="B102" s="306"/>
      <c r="C102" s="306"/>
      <c r="D102" s="306" t="s">
        <v>82</v>
      </c>
      <c r="E102" s="85">
        <v>9</v>
      </c>
      <c r="F102" s="86">
        <v>1963</v>
      </c>
      <c r="G102" s="255">
        <f t="shared" si="1"/>
        <v>17667</v>
      </c>
    </row>
    <row r="103" spans="1:7" x14ac:dyDescent="0.25">
      <c r="A103" s="394" t="s">
        <v>424</v>
      </c>
      <c r="B103" s="306"/>
      <c r="C103" s="306"/>
      <c r="D103" s="306" t="s">
        <v>82</v>
      </c>
      <c r="E103" s="85">
        <v>90</v>
      </c>
      <c r="F103" s="86">
        <v>114</v>
      </c>
      <c r="G103" s="255">
        <f t="shared" si="1"/>
        <v>10260</v>
      </c>
    </row>
    <row r="104" spans="1:7" x14ac:dyDescent="0.25">
      <c r="A104" s="394" t="s">
        <v>425</v>
      </c>
      <c r="B104" s="306"/>
      <c r="C104" s="306"/>
      <c r="D104" s="306" t="s">
        <v>82</v>
      </c>
      <c r="E104" s="85">
        <v>90</v>
      </c>
      <c r="F104" s="86">
        <v>23</v>
      </c>
      <c r="G104" s="255">
        <f t="shared" si="1"/>
        <v>2070</v>
      </c>
    </row>
    <row r="105" spans="1:7" x14ac:dyDescent="0.25">
      <c r="A105" s="476" t="s">
        <v>389</v>
      </c>
      <c r="B105" s="306"/>
      <c r="C105" s="306"/>
      <c r="D105" s="306"/>
      <c r="E105" s="85"/>
      <c r="F105" s="86"/>
      <c r="G105" s="255">
        <f t="shared" si="1"/>
        <v>0</v>
      </c>
    </row>
    <row r="106" spans="1:7" x14ac:dyDescent="0.25">
      <c r="A106" s="395" t="s">
        <v>390</v>
      </c>
      <c r="B106" s="306"/>
      <c r="C106" s="306"/>
      <c r="D106" s="306" t="s">
        <v>120</v>
      </c>
      <c r="E106" s="85">
        <v>12</v>
      </c>
      <c r="F106" s="86">
        <v>1500</v>
      </c>
      <c r="G106" s="255">
        <f t="shared" si="1"/>
        <v>18000</v>
      </c>
    </row>
    <row r="107" spans="1:7" x14ac:dyDescent="0.25">
      <c r="A107" s="395" t="s">
        <v>391</v>
      </c>
      <c r="B107" s="306"/>
      <c r="C107" s="306"/>
      <c r="D107" s="306" t="s">
        <v>120</v>
      </c>
      <c r="E107" s="85">
        <v>24</v>
      </c>
      <c r="F107" s="86">
        <v>450</v>
      </c>
      <c r="G107" s="255">
        <f t="shared" si="1"/>
        <v>10800</v>
      </c>
    </row>
    <row r="108" spans="1:7" x14ac:dyDescent="0.25">
      <c r="A108" s="395" t="s">
        <v>372</v>
      </c>
      <c r="B108" s="306"/>
      <c r="C108" s="306"/>
      <c r="D108" s="306" t="s">
        <v>119</v>
      </c>
      <c r="E108" s="85">
        <v>12</v>
      </c>
      <c r="F108" s="86">
        <v>9600</v>
      </c>
      <c r="G108" s="255">
        <f t="shared" si="1"/>
        <v>115200</v>
      </c>
    </row>
    <row r="109" spans="1:7" x14ac:dyDescent="0.25">
      <c r="A109" s="476" t="s">
        <v>392</v>
      </c>
      <c r="B109" s="306"/>
      <c r="C109" s="306"/>
      <c r="D109" s="306"/>
      <c r="E109" s="85"/>
      <c r="F109" s="86"/>
      <c r="G109" s="255">
        <f t="shared" si="1"/>
        <v>0</v>
      </c>
    </row>
    <row r="110" spans="1:7" x14ac:dyDescent="0.25">
      <c r="A110" s="395" t="s">
        <v>373</v>
      </c>
      <c r="B110" s="306"/>
      <c r="C110" s="306"/>
      <c r="D110" s="306" t="s">
        <v>120</v>
      </c>
      <c r="E110" s="85">
        <v>24</v>
      </c>
      <c r="F110" s="86">
        <v>450</v>
      </c>
      <c r="G110" s="255">
        <f t="shared" si="1"/>
        <v>10800</v>
      </c>
    </row>
    <row r="111" spans="1:7" x14ac:dyDescent="0.25">
      <c r="A111" s="395" t="s">
        <v>372</v>
      </c>
      <c r="B111" s="306"/>
      <c r="C111" s="306"/>
      <c r="D111" s="306" t="s">
        <v>119</v>
      </c>
      <c r="E111" s="85">
        <v>12</v>
      </c>
      <c r="F111" s="86">
        <v>9600</v>
      </c>
      <c r="G111" s="255">
        <f t="shared" si="1"/>
        <v>115200</v>
      </c>
    </row>
    <row r="112" spans="1:7" ht="25.5" x14ac:dyDescent="0.25">
      <c r="A112" s="477" t="s">
        <v>286</v>
      </c>
      <c r="B112" s="306"/>
      <c r="C112" s="306"/>
      <c r="D112" s="306"/>
      <c r="E112" s="85"/>
      <c r="F112" s="86"/>
      <c r="G112" s="255">
        <f t="shared" si="1"/>
        <v>0</v>
      </c>
    </row>
    <row r="113" spans="1:7" x14ac:dyDescent="0.25">
      <c r="A113" s="395" t="s">
        <v>376</v>
      </c>
      <c r="B113" s="306"/>
      <c r="C113" s="306"/>
      <c r="D113" s="306" t="s">
        <v>119</v>
      </c>
      <c r="E113" s="85">
        <v>6</v>
      </c>
      <c r="F113" s="86">
        <v>9600</v>
      </c>
      <c r="G113" s="255">
        <f t="shared" si="1"/>
        <v>57600</v>
      </c>
    </row>
    <row r="114" spans="1:7" x14ac:dyDescent="0.25">
      <c r="A114" s="395" t="s">
        <v>384</v>
      </c>
      <c r="B114" s="306"/>
      <c r="C114" s="306"/>
      <c r="D114" s="306" t="s">
        <v>120</v>
      </c>
      <c r="E114" s="85">
        <v>12</v>
      </c>
      <c r="F114" s="86">
        <v>1500</v>
      </c>
      <c r="G114" s="255">
        <f t="shared" si="1"/>
        <v>18000</v>
      </c>
    </row>
    <row r="115" spans="1:7" x14ac:dyDescent="0.25">
      <c r="A115" s="395" t="s">
        <v>385</v>
      </c>
      <c r="B115" s="306"/>
      <c r="C115" s="306"/>
      <c r="D115" s="306" t="s">
        <v>120</v>
      </c>
      <c r="E115" s="85">
        <v>18</v>
      </c>
      <c r="F115" s="86">
        <v>450</v>
      </c>
      <c r="G115" s="255">
        <f t="shared" si="1"/>
        <v>8100</v>
      </c>
    </row>
    <row r="116" spans="1:7" x14ac:dyDescent="0.25">
      <c r="A116" s="476" t="s">
        <v>393</v>
      </c>
      <c r="B116" s="306"/>
      <c r="C116" s="306"/>
      <c r="D116" s="306"/>
      <c r="E116" s="85"/>
      <c r="F116" s="86"/>
      <c r="G116" s="255">
        <f t="shared" si="1"/>
        <v>0</v>
      </c>
    </row>
    <row r="117" spans="1:7" x14ac:dyDescent="0.25">
      <c r="A117" s="395" t="s">
        <v>378</v>
      </c>
      <c r="B117" s="306"/>
      <c r="C117" s="306"/>
      <c r="D117" s="306" t="s">
        <v>119</v>
      </c>
      <c r="E117" s="85">
        <v>4</v>
      </c>
      <c r="F117" s="86">
        <v>9600</v>
      </c>
      <c r="G117" s="255">
        <f t="shared" si="1"/>
        <v>38400</v>
      </c>
    </row>
    <row r="118" spans="1:7" x14ac:dyDescent="0.25">
      <c r="A118" s="395" t="s">
        <v>285</v>
      </c>
      <c r="B118" s="306"/>
      <c r="C118" s="306"/>
      <c r="D118" s="306" t="s">
        <v>120</v>
      </c>
      <c r="E118" s="85">
        <v>12</v>
      </c>
      <c r="F118" s="86">
        <v>1500</v>
      </c>
      <c r="G118" s="255">
        <f t="shared" si="1"/>
        <v>18000</v>
      </c>
    </row>
    <row r="119" spans="1:7" x14ac:dyDescent="0.25">
      <c r="A119" s="395" t="s">
        <v>394</v>
      </c>
      <c r="B119" s="306"/>
      <c r="C119" s="306"/>
      <c r="D119" s="306" t="s">
        <v>120</v>
      </c>
      <c r="E119" s="85">
        <v>16</v>
      </c>
      <c r="F119" s="86">
        <v>450</v>
      </c>
      <c r="G119" s="255">
        <f t="shared" si="1"/>
        <v>7200</v>
      </c>
    </row>
    <row r="120" spans="1:7" x14ac:dyDescent="0.25">
      <c r="A120" s="476" t="s">
        <v>395</v>
      </c>
      <c r="B120" s="306"/>
      <c r="C120" s="306"/>
      <c r="D120" s="85"/>
      <c r="E120" s="85"/>
      <c r="F120" s="86"/>
      <c r="G120" s="255">
        <f t="shared" si="1"/>
        <v>0</v>
      </c>
    </row>
    <row r="121" spans="1:7" x14ac:dyDescent="0.25">
      <c r="A121" s="395" t="s">
        <v>378</v>
      </c>
      <c r="B121" s="306"/>
      <c r="C121" s="306"/>
      <c r="D121" s="85" t="s">
        <v>119</v>
      </c>
      <c r="E121" s="85">
        <v>4</v>
      </c>
      <c r="F121" s="86">
        <v>9600</v>
      </c>
      <c r="G121" s="255">
        <f t="shared" si="1"/>
        <v>38400</v>
      </c>
    </row>
    <row r="122" spans="1:7" x14ac:dyDescent="0.25">
      <c r="A122" s="395" t="s">
        <v>396</v>
      </c>
      <c r="B122" s="306"/>
      <c r="C122" s="306"/>
      <c r="D122" s="306" t="s">
        <v>120</v>
      </c>
      <c r="E122" s="85">
        <v>8</v>
      </c>
      <c r="F122" s="86">
        <v>1500</v>
      </c>
      <c r="G122" s="255">
        <f t="shared" si="1"/>
        <v>12000</v>
      </c>
    </row>
    <row r="123" spans="1:7" x14ac:dyDescent="0.25">
      <c r="A123" s="395" t="s">
        <v>394</v>
      </c>
      <c r="B123" s="306"/>
      <c r="C123" s="306"/>
      <c r="D123" s="85" t="s">
        <v>120</v>
      </c>
      <c r="E123" s="85">
        <v>8</v>
      </c>
      <c r="F123" s="86">
        <v>450</v>
      </c>
      <c r="G123" s="255">
        <f t="shared" si="1"/>
        <v>3600</v>
      </c>
    </row>
    <row r="124" spans="1:7" x14ac:dyDescent="0.25">
      <c r="A124" s="476" t="s">
        <v>397</v>
      </c>
      <c r="B124" s="306"/>
      <c r="C124" s="306"/>
      <c r="D124" s="85"/>
      <c r="E124" s="85"/>
      <c r="F124" s="86"/>
      <c r="G124" s="255">
        <f t="shared" ref="G124:G134" si="2">E124*F124</f>
        <v>0</v>
      </c>
    </row>
    <row r="125" spans="1:7" x14ac:dyDescent="0.25">
      <c r="A125" s="395" t="s">
        <v>381</v>
      </c>
      <c r="B125" s="306"/>
      <c r="C125" s="306"/>
      <c r="D125" s="306" t="s">
        <v>119</v>
      </c>
      <c r="E125" s="85">
        <v>10</v>
      </c>
      <c r="F125" s="86">
        <v>9600</v>
      </c>
      <c r="G125" s="255">
        <f t="shared" si="2"/>
        <v>96000</v>
      </c>
    </row>
    <row r="126" spans="1:7" x14ac:dyDescent="0.25">
      <c r="A126" s="395" t="s">
        <v>382</v>
      </c>
      <c r="B126" s="306"/>
      <c r="C126" s="306"/>
      <c r="D126" s="85" t="s">
        <v>120</v>
      </c>
      <c r="E126" s="85">
        <v>20</v>
      </c>
      <c r="F126" s="86">
        <v>450</v>
      </c>
      <c r="G126" s="255">
        <f t="shared" si="2"/>
        <v>9000</v>
      </c>
    </row>
    <row r="127" spans="1:7" x14ac:dyDescent="0.25">
      <c r="A127" s="476" t="s">
        <v>208</v>
      </c>
      <c r="B127" s="306"/>
      <c r="C127" s="306"/>
      <c r="D127" s="85"/>
      <c r="E127" s="85">
        <v>500</v>
      </c>
      <c r="F127" s="86">
        <v>75.14</v>
      </c>
      <c r="G127" s="255">
        <f t="shared" si="2"/>
        <v>37570</v>
      </c>
    </row>
    <row r="128" spans="1:7" x14ac:dyDescent="0.25">
      <c r="A128" s="395" t="s">
        <v>426</v>
      </c>
      <c r="B128" s="306"/>
      <c r="C128" s="306"/>
      <c r="D128" s="85" t="s">
        <v>82</v>
      </c>
      <c r="E128" s="85">
        <v>10</v>
      </c>
      <c r="F128" s="86">
        <v>3730</v>
      </c>
      <c r="G128" s="255">
        <f t="shared" si="2"/>
        <v>37300</v>
      </c>
    </row>
    <row r="129" spans="1:9" x14ac:dyDescent="0.25">
      <c r="A129" s="395" t="s">
        <v>427</v>
      </c>
      <c r="B129" s="306"/>
      <c r="C129" s="306"/>
      <c r="D129" s="306" t="s">
        <v>82</v>
      </c>
      <c r="E129" s="85">
        <v>200</v>
      </c>
      <c r="F129" s="86">
        <v>141.94</v>
      </c>
      <c r="G129" s="255">
        <f t="shared" si="2"/>
        <v>28388</v>
      </c>
    </row>
    <row r="130" spans="1:9" x14ac:dyDescent="0.25">
      <c r="A130" s="476" t="s">
        <v>261</v>
      </c>
      <c r="B130" s="306"/>
      <c r="C130" s="306"/>
      <c r="D130" s="85" t="s">
        <v>82</v>
      </c>
      <c r="E130" s="85">
        <v>100</v>
      </c>
      <c r="F130" s="86">
        <v>284.95</v>
      </c>
      <c r="G130" s="255">
        <f t="shared" si="2"/>
        <v>28495</v>
      </c>
    </row>
    <row r="131" spans="1:9" ht="25.5" x14ac:dyDescent="0.25">
      <c r="A131" s="395" t="s">
        <v>428</v>
      </c>
      <c r="B131" s="306"/>
      <c r="C131" s="306"/>
      <c r="D131" s="85" t="s">
        <v>82</v>
      </c>
      <c r="E131" s="85">
        <v>30</v>
      </c>
      <c r="F131" s="86">
        <v>274</v>
      </c>
      <c r="G131" s="255">
        <f t="shared" si="2"/>
        <v>8220</v>
      </c>
    </row>
    <row r="132" spans="1:9" x14ac:dyDescent="0.25">
      <c r="A132" s="395" t="s">
        <v>429</v>
      </c>
      <c r="B132" s="306"/>
      <c r="C132" s="306"/>
      <c r="D132" s="85" t="s">
        <v>82</v>
      </c>
      <c r="E132" s="85">
        <v>30</v>
      </c>
      <c r="F132" s="86">
        <v>40</v>
      </c>
      <c r="G132" s="255">
        <f t="shared" si="2"/>
        <v>1200</v>
      </c>
    </row>
    <row r="133" spans="1:9" x14ac:dyDescent="0.25">
      <c r="A133" s="240" t="s">
        <v>398</v>
      </c>
      <c r="B133" s="306"/>
      <c r="C133" s="306"/>
      <c r="D133" s="306" t="s">
        <v>82</v>
      </c>
      <c r="E133" s="323">
        <v>5</v>
      </c>
      <c r="F133" s="323">
        <v>20000</v>
      </c>
      <c r="G133" s="255">
        <f t="shared" si="2"/>
        <v>100000</v>
      </c>
    </row>
    <row r="134" spans="1:9" ht="46.5" customHeight="1" x14ac:dyDescent="0.25">
      <c r="A134" s="240" t="str">
        <f>'таланты+инициативы0,278'!A80:B80</f>
        <v>Взаимодействие с местными и первичными отделениями Российского движения детей и молодежи «Движение первых»</v>
      </c>
      <c r="B134" s="306"/>
      <c r="C134" s="306"/>
      <c r="D134" s="306" t="s">
        <v>345</v>
      </c>
      <c r="E134" s="323">
        <f>F140</f>
        <v>0.36099999999999999</v>
      </c>
      <c r="F134" s="478">
        <f>'таланты+инициативы0,278'!F80</f>
        <v>300000</v>
      </c>
      <c r="G134" s="255">
        <f t="shared" si="2"/>
        <v>108300</v>
      </c>
    </row>
    <row r="135" spans="1:9" ht="18.75" x14ac:dyDescent="0.25">
      <c r="A135" s="149"/>
      <c r="B135" s="149"/>
      <c r="C135" s="149"/>
      <c r="D135" s="149"/>
      <c r="E135" s="149"/>
      <c r="F135" s="149"/>
      <c r="G135" s="419">
        <f>SUM(G59:G134)</f>
        <v>2039400</v>
      </c>
    </row>
    <row r="136" spans="1:9" ht="18.75" x14ac:dyDescent="0.25">
      <c r="A136" s="256"/>
      <c r="B136" s="256"/>
      <c r="C136" s="256"/>
      <c r="D136" s="256"/>
      <c r="E136" s="256"/>
      <c r="F136" s="256"/>
      <c r="G136" s="235"/>
    </row>
    <row r="137" spans="1:9" ht="18.75" x14ac:dyDescent="0.25">
      <c r="A137" s="256"/>
      <c r="B137" s="256"/>
      <c r="C137" s="256"/>
      <c r="D137" s="256"/>
      <c r="E137" s="256"/>
      <c r="F137" s="256"/>
      <c r="G137" s="235"/>
    </row>
    <row r="138" spans="1:9" ht="18.75" x14ac:dyDescent="0.25">
      <c r="A138" s="256"/>
      <c r="B138" s="256"/>
      <c r="C138" s="256"/>
      <c r="D138" s="256"/>
      <c r="E138" s="256"/>
      <c r="F138" s="256"/>
      <c r="G138" s="235"/>
    </row>
    <row r="139" spans="1:9" ht="32.25" customHeight="1" x14ac:dyDescent="0.25">
      <c r="A139" s="695" t="str">
        <f>'таланты+инициативы0,278'!A83:H83</f>
        <v xml:space="preserve">1.     Расчеты (обоснования) выплат персоналу, непосредственно НЕ связанному с выполнением работы </v>
      </c>
      <c r="B139" s="695"/>
      <c r="C139" s="695"/>
      <c r="D139" s="695"/>
      <c r="E139" s="695"/>
      <c r="F139" s="695"/>
    </row>
    <row r="140" spans="1:9" x14ac:dyDescent="0.25">
      <c r="A140" s="10"/>
      <c r="B140" s="10"/>
      <c r="C140" s="10"/>
      <c r="D140" s="10"/>
      <c r="E140" s="10"/>
      <c r="F140" s="89">
        <f>D45</f>
        <v>0.36099999999999999</v>
      </c>
    </row>
    <row r="141" spans="1:9" ht="31.5" customHeight="1" x14ac:dyDescent="0.25">
      <c r="A141" s="275" t="s">
        <v>0</v>
      </c>
      <c r="B141" s="533" t="s">
        <v>1</v>
      </c>
      <c r="C141" s="92"/>
      <c r="D141" s="533" t="s">
        <v>2</v>
      </c>
      <c r="E141" s="526" t="s">
        <v>3</v>
      </c>
      <c r="F141" s="527"/>
      <c r="G141" s="534" t="s">
        <v>35</v>
      </c>
      <c r="H141" s="92" t="s">
        <v>5</v>
      </c>
      <c r="I141" s="533" t="s">
        <v>6</v>
      </c>
    </row>
    <row r="142" spans="1:9" ht="30" x14ac:dyDescent="0.25">
      <c r="A142" s="328"/>
      <c r="B142" s="533"/>
      <c r="C142" s="92"/>
      <c r="D142" s="533"/>
      <c r="E142" s="92" t="str">
        <f>E22</f>
        <v>(1774,4 часа ×</v>
      </c>
      <c r="F142" s="92" t="s">
        <v>295</v>
      </c>
      <c r="G142" s="534"/>
      <c r="H142" s="92" t="s">
        <v>49</v>
      </c>
      <c r="I142" s="533"/>
    </row>
    <row r="143" spans="1:9" x14ac:dyDescent="0.25">
      <c r="A143" s="329"/>
      <c r="B143" s="533"/>
      <c r="C143" s="92"/>
      <c r="D143" s="533"/>
      <c r="E143" s="92" t="s">
        <v>4</v>
      </c>
      <c r="F143" s="49"/>
      <c r="G143" s="534"/>
      <c r="H143" s="92" t="s">
        <v>294</v>
      </c>
      <c r="I143" s="533"/>
    </row>
    <row r="144" spans="1:9" x14ac:dyDescent="0.25">
      <c r="A144" s="672">
        <v>1</v>
      </c>
      <c r="B144" s="533">
        <v>2</v>
      </c>
      <c r="C144" s="92"/>
      <c r="D144" s="533">
        <v>3</v>
      </c>
      <c r="E144" s="533" t="s">
        <v>293</v>
      </c>
      <c r="F144" s="533">
        <v>5</v>
      </c>
      <c r="G144" s="534" t="s">
        <v>7</v>
      </c>
      <c r="H144" s="92" t="s">
        <v>50</v>
      </c>
      <c r="I144" s="533" t="s">
        <v>51</v>
      </c>
    </row>
    <row r="145" spans="1:10" x14ac:dyDescent="0.25">
      <c r="A145" s="672"/>
      <c r="B145" s="533"/>
      <c r="C145" s="92"/>
      <c r="D145" s="533"/>
      <c r="E145" s="533"/>
      <c r="F145" s="533"/>
      <c r="G145" s="534"/>
      <c r="H145" s="50">
        <v>1774.4</v>
      </c>
      <c r="I145" s="533"/>
    </row>
    <row r="146" spans="1:10" x14ac:dyDescent="0.25">
      <c r="A146" s="330" t="str">
        <f>'инновации+добровольчество0,361'!A83</f>
        <v>Заведующий МЦ</v>
      </c>
      <c r="B146" s="82">
        <f>'таланты+инициативы0,278'!B90</f>
        <v>152187.70000000001</v>
      </c>
      <c r="C146" s="82"/>
      <c r="D146" s="92">
        <f>1*F140</f>
        <v>0.36099999999999999</v>
      </c>
      <c r="E146" s="52">
        <f t="shared" ref="E146:E151" si="3">D146*1774.4</f>
        <v>640.55840000000001</v>
      </c>
      <c r="F146" s="53">
        <v>1</v>
      </c>
      <c r="G146" s="54">
        <f>E146/F146</f>
        <v>640.55840000000001</v>
      </c>
      <c r="H146" s="52">
        <f t="shared" ref="H146:H151" si="4">B146*1.302/1774.4*12</f>
        <v>1340.0476920649235</v>
      </c>
      <c r="I146" s="52">
        <f>G146*H146</f>
        <v>858378.80555280007</v>
      </c>
    </row>
    <row r="147" spans="1:10" x14ac:dyDescent="0.25">
      <c r="A147" s="330" t="str">
        <f>'таланты+инициативы0,278'!A91</f>
        <v>Заместитель заведующего</v>
      </c>
      <c r="B147" s="82">
        <f>'таланты+инициативы0,278'!B91</f>
        <v>137937.09</v>
      </c>
      <c r="C147" s="82"/>
      <c r="D147" s="92">
        <f>1*F140</f>
        <v>0.36099999999999999</v>
      </c>
      <c r="E147" s="52">
        <f t="shared" si="3"/>
        <v>640.55840000000001</v>
      </c>
      <c r="F147" s="53">
        <v>1</v>
      </c>
      <c r="G147" s="54">
        <f>E147/F147</f>
        <v>640.55840000000001</v>
      </c>
      <c r="H147" s="52">
        <f t="shared" si="4"/>
        <v>1214.5677942741208</v>
      </c>
      <c r="I147" s="52">
        <f>G147*H147-64438.17</f>
        <v>713563.43299175997</v>
      </c>
    </row>
    <row r="148" spans="1:10" x14ac:dyDescent="0.25">
      <c r="A148" s="330" t="str">
        <f>'инновации+добровольчество0,361'!A85</f>
        <v>Водитель</v>
      </c>
      <c r="B148" s="82">
        <f>'таланты+инициативы0,278'!B92</f>
        <v>51617.98</v>
      </c>
      <c r="C148" s="160"/>
      <c r="D148" s="92">
        <f>1*F140</f>
        <v>0.36099999999999999</v>
      </c>
      <c r="E148" s="52">
        <f t="shared" si="3"/>
        <v>640.55840000000001</v>
      </c>
      <c r="F148" s="53">
        <v>1</v>
      </c>
      <c r="G148" s="54">
        <f t="shared" ref="G148:G151" si="5">E148/F148</f>
        <v>640.55840000000001</v>
      </c>
      <c r="H148" s="52">
        <f t="shared" si="4"/>
        <v>454.50818277727683</v>
      </c>
      <c r="I148" s="52">
        <f>G148*H148</f>
        <v>291139.03434672003</v>
      </c>
    </row>
    <row r="149" spans="1:10" x14ac:dyDescent="0.25">
      <c r="A149" s="330" t="str">
        <f>'инновации+добровольчество0,361'!A86</f>
        <v>Рабочий по обслуживанию здания</v>
      </c>
      <c r="B149" s="82">
        <f>'таланты+инициативы0,278'!B93</f>
        <v>51618.9</v>
      </c>
      <c r="C149" s="54"/>
      <c r="D149" s="92">
        <f>0.5*F140</f>
        <v>0.18049999999999999</v>
      </c>
      <c r="E149" s="52">
        <f t="shared" si="3"/>
        <v>320.2792</v>
      </c>
      <c r="F149" s="53">
        <v>1</v>
      </c>
      <c r="G149" s="54">
        <f t="shared" si="5"/>
        <v>320.2792</v>
      </c>
      <c r="H149" s="52">
        <f t="shared" si="4"/>
        <v>454.51628358881879</v>
      </c>
      <c r="I149" s="52">
        <f>G149*H149</f>
        <v>145572.11169480003</v>
      </c>
    </row>
    <row r="150" spans="1:10" x14ac:dyDescent="0.25">
      <c r="A150" s="330" t="str">
        <f>'инновации+добровольчество0,361'!A87</f>
        <v>Уборщик служебных помещений</v>
      </c>
      <c r="B150" s="82">
        <f>'таланты+инициативы0,278'!B94</f>
        <v>51618.9</v>
      </c>
      <c r="C150" s="291"/>
      <c r="D150" s="92">
        <f>1*F140</f>
        <v>0.36099999999999999</v>
      </c>
      <c r="E150" s="52">
        <f t="shared" si="3"/>
        <v>640.55840000000001</v>
      </c>
      <c r="F150" s="53">
        <v>1</v>
      </c>
      <c r="G150" s="54">
        <f t="shared" si="5"/>
        <v>640.55840000000001</v>
      </c>
      <c r="H150" s="52">
        <f t="shared" si="4"/>
        <v>454.51628358881879</v>
      </c>
      <c r="I150" s="52">
        <f>G150*H150</f>
        <v>291144.22338960005</v>
      </c>
      <c r="J150" s="156"/>
    </row>
    <row r="151" spans="1:10" x14ac:dyDescent="0.25">
      <c r="A151" s="330" t="str">
        <f>'таланты+инициативы0,278'!A95</f>
        <v>Старший специалист</v>
      </c>
      <c r="B151" s="420">
        <f>'таланты+инициативы0,278'!B95</f>
        <v>88487.9</v>
      </c>
      <c r="C151" s="421"/>
      <c r="D151" s="422">
        <f>F140</f>
        <v>0.36099999999999999</v>
      </c>
      <c r="E151" s="52">
        <f t="shared" si="3"/>
        <v>640.55840000000001</v>
      </c>
      <c r="F151" s="423">
        <v>1</v>
      </c>
      <c r="G151" s="424">
        <f t="shared" si="5"/>
        <v>640.55840000000001</v>
      </c>
      <c r="H151" s="52">
        <f t="shared" si="4"/>
        <v>779.15630613165013</v>
      </c>
      <c r="I151" s="52">
        <f>G151*H151</f>
        <v>499095.1168056</v>
      </c>
      <c r="J151" s="156"/>
    </row>
    <row r="152" spans="1:10" x14ac:dyDescent="0.25">
      <c r="A152" s="696" t="s">
        <v>28</v>
      </c>
      <c r="B152" s="697"/>
      <c r="C152" s="697"/>
      <c r="D152" s="697"/>
      <c r="E152" s="697"/>
      <c r="F152" s="698"/>
      <c r="G152" s="312"/>
      <c r="H152" s="312"/>
      <c r="I152" s="393">
        <f>SUM(I146:I151)</f>
        <v>2798892.7247812799</v>
      </c>
    </row>
    <row r="153" spans="1:10" x14ac:dyDescent="0.25">
      <c r="A153" s="331"/>
      <c r="B153" s="331"/>
      <c r="C153" s="331"/>
      <c r="D153" s="332"/>
      <c r="E153" s="332"/>
      <c r="F153" s="332"/>
      <c r="G153" s="332"/>
      <c r="H153" s="332"/>
      <c r="I153" s="333"/>
    </row>
    <row r="154" spans="1:10" s="41" customFormat="1" ht="14.45" hidden="1" customHeight="1" x14ac:dyDescent="0.25">
      <c r="A154" s="582" t="s">
        <v>268</v>
      </c>
      <c r="B154" s="582"/>
      <c r="C154" s="582"/>
      <c r="D154" s="528"/>
      <c r="E154" s="528"/>
      <c r="F154" s="528"/>
      <c r="G154" s="528"/>
      <c r="H154" s="528"/>
    </row>
    <row r="155" spans="1:10" s="41" customFormat="1" ht="14.45" hidden="1" customHeight="1" x14ac:dyDescent="0.25">
      <c r="A155" s="673" t="s">
        <v>58</v>
      </c>
      <c r="B155" s="676" t="s">
        <v>149</v>
      </c>
      <c r="C155" s="677"/>
      <c r="D155" s="682"/>
      <c r="E155" s="683"/>
      <c r="F155" s="684"/>
      <c r="G155" s="115"/>
      <c r="H155" s="115"/>
    </row>
    <row r="156" spans="1:10" s="41" customFormat="1" ht="14.45" hidden="1" customHeight="1" x14ac:dyDescent="0.25">
      <c r="A156" s="674"/>
      <c r="B156" s="678"/>
      <c r="C156" s="679"/>
      <c r="D156" s="685" t="s">
        <v>153</v>
      </c>
      <c r="E156" s="674" t="s">
        <v>159</v>
      </c>
      <c r="F156" s="674" t="s">
        <v>6</v>
      </c>
    </row>
    <row r="157" spans="1:10" s="41" customFormat="1" ht="44.25" hidden="1" customHeight="1" x14ac:dyDescent="0.25">
      <c r="A157" s="675"/>
      <c r="B157" s="680"/>
      <c r="C157" s="681"/>
      <c r="D157" s="686"/>
      <c r="E157" s="675"/>
      <c r="F157" s="675"/>
    </row>
    <row r="158" spans="1:10" s="41" customFormat="1" ht="18.75" hidden="1" x14ac:dyDescent="0.25">
      <c r="A158" s="396">
        <v>1</v>
      </c>
      <c r="B158" s="714">
        <v>2</v>
      </c>
      <c r="C158" s="715"/>
      <c r="D158" s="396">
        <v>5</v>
      </c>
      <c r="E158" s="396">
        <v>6</v>
      </c>
      <c r="F158" s="396">
        <v>7</v>
      </c>
    </row>
    <row r="159" spans="1:10" s="41" customFormat="1" ht="18.75" hidden="1" x14ac:dyDescent="0.25">
      <c r="A159" s="397" t="s">
        <v>156</v>
      </c>
      <c r="B159" s="396"/>
      <c r="C159" s="398"/>
      <c r="D159" s="399">
        <f>'таланты+инициативы0,278'!D104</f>
        <v>82821.36</v>
      </c>
      <c r="E159" s="400">
        <f t="shared" ref="E159:E161" si="6">D159*30.2%</f>
        <v>25012.050719999999</v>
      </c>
      <c r="F159" s="400">
        <f>(D159+E159)*B159</f>
        <v>0</v>
      </c>
    </row>
    <row r="160" spans="1:10" s="41" customFormat="1" ht="18.75" hidden="1" x14ac:dyDescent="0.25">
      <c r="A160" s="397" t="s">
        <v>157</v>
      </c>
      <c r="B160" s="396"/>
      <c r="C160" s="398"/>
      <c r="D160" s="399">
        <f>'таланты+инициативы0,278'!D105</f>
        <v>41405.160000000003</v>
      </c>
      <c r="E160" s="400">
        <f t="shared" si="6"/>
        <v>12504.358320000001</v>
      </c>
      <c r="F160" s="400">
        <f t="shared" ref="F160" si="7">(D160+E160)*B160</f>
        <v>0</v>
      </c>
    </row>
    <row r="161" spans="1:8" s="41" customFormat="1" ht="18.75" hidden="1" x14ac:dyDescent="0.25">
      <c r="A161" s="397" t="s">
        <v>139</v>
      </c>
      <c r="B161" s="396"/>
      <c r="C161" s="398"/>
      <c r="D161" s="399">
        <f>'таланты+инициативы0,278'!D106</f>
        <v>82802.039999999994</v>
      </c>
      <c r="E161" s="400">
        <f t="shared" si="6"/>
        <v>25006.216079999998</v>
      </c>
      <c r="F161" s="400">
        <f>(D161+E161)*B161</f>
        <v>0</v>
      </c>
    </row>
    <row r="162" spans="1:8" s="41" customFormat="1" ht="18.75" hidden="1" x14ac:dyDescent="0.25">
      <c r="A162" s="401"/>
      <c r="B162" s="402"/>
      <c r="C162" s="403"/>
      <c r="D162" s="206"/>
      <c r="E162" s="206"/>
      <c r="F162" s="425"/>
    </row>
    <row r="163" spans="1:8" s="41" customFormat="1" ht="14.45" hidden="1" customHeight="1" x14ac:dyDescent="0.25">
      <c r="A163" s="582" t="s">
        <v>161</v>
      </c>
      <c r="B163" s="582"/>
      <c r="C163" s="582"/>
      <c r="D163" s="582"/>
      <c r="E163" s="582"/>
      <c r="F163" s="582"/>
      <c r="G163" s="582"/>
      <c r="H163" s="582"/>
    </row>
    <row r="164" spans="1:8" s="41" customFormat="1" ht="14.45" hidden="1" customHeight="1" x14ac:dyDescent="0.25">
      <c r="A164" s="536" t="s">
        <v>58</v>
      </c>
      <c r="B164" s="539" t="s">
        <v>149</v>
      </c>
      <c r="C164" s="704"/>
      <c r="D164" s="550" t="s">
        <v>150</v>
      </c>
      <c r="E164" s="626"/>
      <c r="F164" s="626"/>
      <c r="G164" s="626"/>
      <c r="H164" s="551"/>
    </row>
    <row r="165" spans="1:8" s="41" customFormat="1" ht="14.45" hidden="1" customHeight="1" x14ac:dyDescent="0.25">
      <c r="A165" s="537"/>
      <c r="B165" s="541"/>
      <c r="C165" s="542"/>
      <c r="D165" s="564" t="s">
        <v>151</v>
      </c>
      <c r="E165" s="536" t="s">
        <v>152</v>
      </c>
      <c r="F165" s="699" t="s">
        <v>153</v>
      </c>
      <c r="G165" s="536" t="s">
        <v>159</v>
      </c>
      <c r="H165" s="536" t="s">
        <v>6</v>
      </c>
    </row>
    <row r="166" spans="1:8" s="41" customFormat="1" ht="15" hidden="1" x14ac:dyDescent="0.25">
      <c r="A166" s="538"/>
      <c r="B166" s="543"/>
      <c r="C166" s="544"/>
      <c r="D166" s="700"/>
      <c r="E166" s="538"/>
      <c r="F166" s="549"/>
      <c r="G166" s="538"/>
      <c r="H166" s="538"/>
    </row>
    <row r="167" spans="1:8" s="41" customFormat="1" ht="15" hidden="1" x14ac:dyDescent="0.25">
      <c r="A167" s="205">
        <v>1</v>
      </c>
      <c r="B167" s="550">
        <v>2</v>
      </c>
      <c r="C167" s="551"/>
      <c r="D167" s="205">
        <v>3</v>
      </c>
      <c r="E167" s="205">
        <v>4</v>
      </c>
      <c r="F167" s="205">
        <v>5</v>
      </c>
      <c r="G167" s="205">
        <v>6</v>
      </c>
      <c r="H167" s="205">
        <v>7</v>
      </c>
    </row>
    <row r="168" spans="1:8" s="41" customFormat="1" ht="15" hidden="1" x14ac:dyDescent="0.25">
      <c r="A168" s="204" t="s">
        <v>154</v>
      </c>
      <c r="B168" s="205">
        <v>0.39300000000000002</v>
      </c>
      <c r="C168" s="280">
        <v>1</v>
      </c>
      <c r="D168" s="139">
        <v>30497.8</v>
      </c>
      <c r="E168" s="102">
        <v>41441.4</v>
      </c>
      <c r="F168" s="139">
        <f>30497.8*0.393</f>
        <v>11985.635400000001</v>
      </c>
      <c r="G168" s="170">
        <f>F168*30.2%</f>
        <v>3619.6618908</v>
      </c>
      <c r="H168" s="170">
        <f>F168+G168</f>
        <v>15605.297290800001</v>
      </c>
    </row>
    <row r="169" spans="1:8" s="41" customFormat="1" ht="15" hidden="1" x14ac:dyDescent="0.25">
      <c r="A169" s="204" t="s">
        <v>156</v>
      </c>
      <c r="B169" s="205">
        <f>1*0.393</f>
        <v>0.39300000000000002</v>
      </c>
      <c r="C169" s="280"/>
      <c r="D169" s="139">
        <v>8353.5499999999993</v>
      </c>
      <c r="E169" s="102">
        <v>11244.72</v>
      </c>
      <c r="F169" s="139">
        <f>8353.55*0.393</f>
        <v>3282.94515</v>
      </c>
      <c r="G169" s="170">
        <f>F169*30.2%</f>
        <v>991.4494353</v>
      </c>
      <c r="H169" s="170">
        <f>F169+G169</f>
        <v>4274.3945853000005</v>
      </c>
    </row>
    <row r="170" spans="1:8" s="41" customFormat="1" ht="15" hidden="1" x14ac:dyDescent="0.25">
      <c r="A170" s="204" t="s">
        <v>157</v>
      </c>
      <c r="B170" s="205">
        <f>0.5*0.393</f>
        <v>0.19650000000000001</v>
      </c>
      <c r="C170" s="280"/>
      <c r="D170" s="139">
        <v>3761.62</v>
      </c>
      <c r="E170" s="102">
        <v>4983</v>
      </c>
      <c r="F170" s="139">
        <f>3761.62*0.393</f>
        <v>1478.31666</v>
      </c>
      <c r="G170" s="170">
        <f>F170*30.2%</f>
        <v>446.45163131999999</v>
      </c>
      <c r="H170" s="170">
        <f>F170+G170</f>
        <v>1924.7682913199999</v>
      </c>
    </row>
    <row r="171" spans="1:8" s="41" customFormat="1" ht="15" hidden="1" x14ac:dyDescent="0.25">
      <c r="A171" s="204" t="s">
        <v>139</v>
      </c>
      <c r="B171" s="205">
        <f>1*0.393</f>
        <v>0.39300000000000002</v>
      </c>
      <c r="C171" s="280"/>
      <c r="D171" s="139">
        <v>6266.1</v>
      </c>
      <c r="E171" s="102">
        <v>8398.2000000000007</v>
      </c>
      <c r="F171" s="139">
        <f>6266.1*0.393</f>
        <v>2462.5773000000004</v>
      </c>
      <c r="G171" s="170">
        <f>F171*30.2%</f>
        <v>743.69834460000004</v>
      </c>
      <c r="H171" s="170">
        <f>F171+G171</f>
        <v>3206.2756446000003</v>
      </c>
    </row>
    <row r="172" spans="1:8" s="41" customFormat="1" ht="15" hidden="1" x14ac:dyDescent="0.25">
      <c r="A172" s="204" t="s">
        <v>158</v>
      </c>
      <c r="B172" s="205">
        <f>3*0.393</f>
        <v>1.179</v>
      </c>
      <c r="C172" s="280"/>
      <c r="D172" s="139">
        <v>20749.32</v>
      </c>
      <c r="E172" s="102">
        <v>28148.04</v>
      </c>
      <c r="F172" s="139">
        <f>20749.32*0.393</f>
        <v>8154.4827599999999</v>
      </c>
      <c r="G172" s="170">
        <f>F172*30.2%</f>
        <v>2462.6537935199999</v>
      </c>
      <c r="H172" s="170">
        <f>F172+G172</f>
        <v>10617.13655352</v>
      </c>
    </row>
    <row r="173" spans="1:8" s="41" customFormat="1" ht="18.75" hidden="1" x14ac:dyDescent="0.25">
      <c r="A173" s="142"/>
      <c r="B173" s="278"/>
      <c r="C173" s="143"/>
      <c r="D173" s="116">
        <f>SUM(D168:D172)</f>
        <v>69628.39</v>
      </c>
      <c r="E173" s="116">
        <f>SUM(E168:E172)</f>
        <v>94215.360000000015</v>
      </c>
      <c r="F173" s="116">
        <f>SUM(F168:F172)</f>
        <v>27363.957269999999</v>
      </c>
      <c r="G173" s="116">
        <f>SUM(G168:G172)</f>
        <v>8263.91509554</v>
      </c>
      <c r="H173" s="206"/>
    </row>
    <row r="174" spans="1:8" s="41" customFormat="1" ht="18.75" x14ac:dyDescent="0.25">
      <c r="A174" s="336"/>
      <c r="B174" s="337"/>
      <c r="C174" s="337"/>
      <c r="D174" s="338"/>
      <c r="E174" s="338"/>
      <c r="F174" s="338"/>
      <c r="G174" s="195"/>
      <c r="H174" s="196"/>
    </row>
    <row r="175" spans="1:8" ht="15.6" customHeight="1" x14ac:dyDescent="0.25">
      <c r="A175" s="532" t="s">
        <v>12</v>
      </c>
      <c r="B175" s="532"/>
      <c r="C175" s="532"/>
      <c r="D175" s="532"/>
      <c r="E175" s="532"/>
      <c r="F175" s="532"/>
      <c r="H175" s="156"/>
    </row>
    <row r="176" spans="1:8" x14ac:dyDescent="0.25">
      <c r="A176" s="150"/>
      <c r="B176" s="150"/>
      <c r="C176" s="150"/>
      <c r="D176" s="150"/>
      <c r="E176" s="150"/>
      <c r="F176" s="151">
        <f>F140</f>
        <v>0.36099999999999999</v>
      </c>
    </row>
    <row r="177" spans="1:7" ht="15.75" customHeight="1" x14ac:dyDescent="0.25">
      <c r="A177" s="672" t="s">
        <v>13</v>
      </c>
      <c r="B177" s="672" t="s">
        <v>11</v>
      </c>
      <c r="C177" s="316"/>
      <c r="D177" s="672" t="s">
        <v>14</v>
      </c>
      <c r="E177" s="672" t="s">
        <v>15</v>
      </c>
      <c r="F177" s="705" t="s">
        <v>6</v>
      </c>
    </row>
    <row r="178" spans="1:7" x14ac:dyDescent="0.25">
      <c r="A178" s="672"/>
      <c r="B178" s="672"/>
      <c r="C178" s="316"/>
      <c r="D178" s="672"/>
      <c r="E178" s="672"/>
      <c r="F178" s="706"/>
    </row>
    <row r="179" spans="1:7" x14ac:dyDescent="0.25">
      <c r="A179" s="273">
        <v>1</v>
      </c>
      <c r="B179" s="273">
        <v>2</v>
      </c>
      <c r="C179" s="273"/>
      <c r="D179" s="273">
        <v>3</v>
      </c>
      <c r="E179" s="273">
        <v>4</v>
      </c>
      <c r="F179" s="273" t="s">
        <v>168</v>
      </c>
    </row>
    <row r="180" spans="1:7" x14ac:dyDescent="0.25">
      <c r="A180" s="426" t="s">
        <v>17</v>
      </c>
      <c r="B180" s="316" t="s">
        <v>18</v>
      </c>
      <c r="C180" s="316"/>
      <c r="D180" s="73">
        <f>55*F176</f>
        <v>19.855</v>
      </c>
      <c r="E180" s="364">
        <f>'таланты+инициативы0,278'!E115</f>
        <v>4584.97</v>
      </c>
      <c r="F180" s="73">
        <f>D180*E180</f>
        <v>91034.57935</v>
      </c>
    </row>
    <row r="181" spans="1:7" ht="18.75" x14ac:dyDescent="0.25">
      <c r="A181" s="426" t="s">
        <v>215</v>
      </c>
      <c r="B181" s="316" t="s">
        <v>186</v>
      </c>
      <c r="C181" s="316"/>
      <c r="D181" s="316">
        <f>106.3*F176</f>
        <v>38.374299999999998</v>
      </c>
      <c r="E181" s="364">
        <f>'таланты+инициативы0,278'!E116</f>
        <v>91.097999999999999</v>
      </c>
      <c r="F181" s="73">
        <f>D181*E181</f>
        <v>3495.8219813999999</v>
      </c>
    </row>
    <row r="182" spans="1:7" ht="18.75" x14ac:dyDescent="0.25">
      <c r="A182" s="426" t="s">
        <v>216</v>
      </c>
      <c r="B182" s="316" t="s">
        <v>52</v>
      </c>
      <c r="C182" s="316"/>
      <c r="D182" s="316">
        <f>1*F176</f>
        <v>0.36099999999999999</v>
      </c>
      <c r="E182" s="364">
        <f>'таланты+инициативы0,278'!E117</f>
        <v>50000</v>
      </c>
      <c r="F182" s="73">
        <f t="shared" ref="F182:F184" si="8">D182*E182</f>
        <v>18050</v>
      </c>
    </row>
    <row r="183" spans="1:7" x14ac:dyDescent="0.25">
      <c r="A183" s="426" t="s">
        <v>16</v>
      </c>
      <c r="B183" s="316" t="s">
        <v>81</v>
      </c>
      <c r="C183" s="316"/>
      <c r="D183" s="91">
        <f>6*F176</f>
        <v>2.1659999999999999</v>
      </c>
      <c r="E183" s="364">
        <f>'таланты+инициативы0,278'!E118</f>
        <v>10000</v>
      </c>
      <c r="F183" s="73">
        <f t="shared" si="8"/>
        <v>21660</v>
      </c>
    </row>
    <row r="184" spans="1:7" x14ac:dyDescent="0.25">
      <c r="A184" s="426" t="s">
        <v>194</v>
      </c>
      <c r="B184" s="295" t="s">
        <v>22</v>
      </c>
      <c r="C184" s="205"/>
      <c r="D184" s="157">
        <f>9*F176</f>
        <v>3.2489999999999997</v>
      </c>
      <c r="E184" s="364">
        <f>'таланты+инициативы0,278'!E119</f>
        <v>990</v>
      </c>
      <c r="F184" s="73">
        <f t="shared" si="8"/>
        <v>3216.5099999999998</v>
      </c>
    </row>
    <row r="185" spans="1:7" x14ac:dyDescent="0.25">
      <c r="A185" s="426" t="s">
        <v>217</v>
      </c>
      <c r="B185" s="316" t="s">
        <v>81</v>
      </c>
      <c r="C185" s="205"/>
      <c r="D185" s="157">
        <f>1*F176</f>
        <v>0.36099999999999999</v>
      </c>
      <c r="E185" s="364">
        <f>'таланты+инициативы0,278'!E120</f>
        <v>29233.01</v>
      </c>
      <c r="F185" s="73">
        <f>D185*E185-0.03</f>
        <v>10553.086609999998</v>
      </c>
    </row>
    <row r="186" spans="1:7" ht="18.75" x14ac:dyDescent="0.25">
      <c r="A186" s="712"/>
      <c r="B186" s="712"/>
      <c r="C186" s="712"/>
      <c r="D186" s="712"/>
      <c r="E186" s="712"/>
      <c r="F186" s="427">
        <f>SUM(F180:F185)</f>
        <v>148009.99794140001</v>
      </c>
    </row>
    <row r="187" spans="1:7" hidden="1" x14ac:dyDescent="0.25">
      <c r="A187" s="89"/>
      <c r="B187" s="89"/>
      <c r="C187" s="89"/>
      <c r="D187" s="89"/>
      <c r="E187" s="89"/>
      <c r="F187" s="90"/>
    </row>
    <row r="188" spans="1:7" hidden="1" x14ac:dyDescent="0.25">
      <c r="A188" s="703" t="s">
        <v>107</v>
      </c>
      <c r="B188" s="703"/>
      <c r="C188" s="703"/>
      <c r="D188" s="703"/>
      <c r="E188" s="703"/>
      <c r="F188" s="703"/>
      <c r="G188" s="172"/>
    </row>
    <row r="189" spans="1:7" ht="38.25" hidden="1" x14ac:dyDescent="0.25">
      <c r="A189" s="204" t="s">
        <v>108</v>
      </c>
      <c r="B189" s="205" t="s">
        <v>109</v>
      </c>
      <c r="C189" s="302"/>
      <c r="D189" s="205" t="s">
        <v>113</v>
      </c>
      <c r="E189" s="205" t="s">
        <v>110</v>
      </c>
      <c r="F189" s="205" t="s">
        <v>111</v>
      </c>
      <c r="G189" s="292" t="s">
        <v>6</v>
      </c>
    </row>
    <row r="190" spans="1:7" hidden="1" x14ac:dyDescent="0.25">
      <c r="A190" s="204">
        <v>1</v>
      </c>
      <c r="B190" s="205">
        <v>2</v>
      </c>
      <c r="C190" s="302"/>
      <c r="D190" s="205">
        <v>3</v>
      </c>
      <c r="E190" s="205">
        <v>4</v>
      </c>
      <c r="F190" s="205">
        <v>5</v>
      </c>
      <c r="G190" s="322" t="s">
        <v>266</v>
      </c>
    </row>
    <row r="191" spans="1:7" hidden="1" x14ac:dyDescent="0.25">
      <c r="A191" s="205" t="s">
        <v>112</v>
      </c>
      <c r="B191" s="205">
        <v>1</v>
      </c>
      <c r="C191" s="205">
        <f>'инновации+добровольчество0,361'!C105</f>
        <v>0</v>
      </c>
      <c r="D191" s="205">
        <f>'инновации+добровольчество0,361'!D105</f>
        <v>12</v>
      </c>
      <c r="E191" s="205">
        <f>'инновации+добровольчество0,361'!E105</f>
        <v>75</v>
      </c>
      <c r="F191" s="102">
        <v>0</v>
      </c>
      <c r="G191" s="153">
        <f>F191*D198</f>
        <v>0</v>
      </c>
    </row>
    <row r="192" spans="1:7" ht="18.75" hidden="1" x14ac:dyDescent="0.25">
      <c r="A192" s="115"/>
      <c r="B192" s="115"/>
      <c r="C192" s="115"/>
      <c r="D192" s="115"/>
      <c r="E192" s="278" t="s">
        <v>86</v>
      </c>
      <c r="F192" s="116"/>
      <c r="G192" s="254">
        <f>G191</f>
        <v>0</v>
      </c>
    </row>
    <row r="193" spans="1:7" hidden="1" x14ac:dyDescent="0.25">
      <c r="A193" s="89"/>
      <c r="B193" s="89"/>
      <c r="C193" s="89"/>
      <c r="D193" s="89"/>
      <c r="E193" s="89"/>
      <c r="F193" s="90"/>
    </row>
    <row r="194" spans="1:7" hidden="1" x14ac:dyDescent="0.25">
      <c r="A194" s="89"/>
      <c r="B194" s="89"/>
      <c r="C194" s="89"/>
      <c r="D194" s="89"/>
      <c r="E194" s="89"/>
      <c r="F194" s="90"/>
    </row>
    <row r="195" spans="1:7" x14ac:dyDescent="0.25">
      <c r="A195" s="89"/>
      <c r="B195" s="89"/>
      <c r="C195" s="89"/>
      <c r="D195" s="89"/>
      <c r="E195" s="89"/>
      <c r="F195" s="90"/>
    </row>
    <row r="196" spans="1:7" x14ac:dyDescent="0.25">
      <c r="A196" s="713" t="s">
        <v>213</v>
      </c>
      <c r="B196" s="713"/>
      <c r="C196" s="713"/>
      <c r="D196" s="713"/>
      <c r="E196" s="713"/>
      <c r="F196" s="713"/>
    </row>
    <row r="197" spans="1:7" x14ac:dyDescent="0.25">
      <c r="A197" s="315" t="s">
        <v>79</v>
      </c>
      <c r="B197" s="6" t="s">
        <v>287</v>
      </c>
    </row>
    <row r="198" spans="1:7" x14ac:dyDescent="0.25">
      <c r="D198" s="147">
        <f>F176</f>
        <v>0.36099999999999999</v>
      </c>
    </row>
    <row r="199" spans="1:7" ht="13.15" customHeight="1" x14ac:dyDescent="0.25">
      <c r="A199" s="687" t="s">
        <v>27</v>
      </c>
      <c r="B199" s="687"/>
      <c r="C199" s="306"/>
      <c r="D199" s="687" t="s">
        <v>11</v>
      </c>
      <c r="E199" s="306" t="s">
        <v>46</v>
      </c>
      <c r="F199" s="306" t="s">
        <v>15</v>
      </c>
      <c r="G199" s="701" t="s">
        <v>6</v>
      </c>
    </row>
    <row r="200" spans="1:7" x14ac:dyDescent="0.25">
      <c r="A200" s="687"/>
      <c r="B200" s="687"/>
      <c r="C200" s="306"/>
      <c r="D200" s="687"/>
      <c r="E200" s="306"/>
      <c r="F200" s="306"/>
      <c r="G200" s="702"/>
    </row>
    <row r="201" spans="1:7" x14ac:dyDescent="0.25">
      <c r="A201" s="688">
        <v>1</v>
      </c>
      <c r="B201" s="689"/>
      <c r="C201" s="307"/>
      <c r="D201" s="306">
        <v>2</v>
      </c>
      <c r="E201" s="306">
        <v>3</v>
      </c>
      <c r="F201" s="306">
        <v>4</v>
      </c>
      <c r="G201" s="74" t="s">
        <v>66</v>
      </c>
    </row>
    <row r="202" spans="1:7" x14ac:dyDescent="0.25">
      <c r="A202" s="690" t="str">
        <f>A48</f>
        <v>Суточные</v>
      </c>
      <c r="B202" s="691"/>
      <c r="C202" s="309"/>
      <c r="D202" s="306" t="str">
        <f>D48</f>
        <v>сутки</v>
      </c>
      <c r="E202" s="209">
        <f>25*D198*4</f>
        <v>36.1</v>
      </c>
      <c r="F202" s="319">
        <f>'таланты+инициативы0,278'!F133</f>
        <v>450</v>
      </c>
      <c r="G202" s="76">
        <f>E202*F202</f>
        <v>16245</v>
      </c>
    </row>
    <row r="203" spans="1:7" x14ac:dyDescent="0.25">
      <c r="A203" s="690" t="str">
        <f>A49</f>
        <v>Проезд</v>
      </c>
      <c r="B203" s="691"/>
      <c r="C203" s="309"/>
      <c r="D203" s="306" t="str">
        <f>D49</f>
        <v xml:space="preserve">Ед. </v>
      </c>
      <c r="E203" s="209">
        <f>25*D198</f>
        <v>9.0250000000000004</v>
      </c>
      <c r="F203" s="319">
        <f>'таланты+инициативы0,278'!F134</f>
        <v>9600</v>
      </c>
      <c r="G203" s="76">
        <f>E203*F203</f>
        <v>86640</v>
      </c>
    </row>
    <row r="204" spans="1:7" x14ac:dyDescent="0.25">
      <c r="A204" s="690" t="str">
        <f>A50</f>
        <v xml:space="preserve">Проживание </v>
      </c>
      <c r="B204" s="691"/>
      <c r="C204" s="309"/>
      <c r="D204" s="306" t="str">
        <f>D50</f>
        <v>сутки</v>
      </c>
      <c r="E204" s="209">
        <f>25*3*D198</f>
        <v>27.074999999999999</v>
      </c>
      <c r="F204" s="319">
        <f>'таланты+инициативы0,278'!F135</f>
        <v>3000</v>
      </c>
      <c r="G204" s="76">
        <f>E204*F204</f>
        <v>81225</v>
      </c>
    </row>
    <row r="205" spans="1:7" ht="18.75" x14ac:dyDescent="0.25">
      <c r="A205" s="721" t="s">
        <v>116</v>
      </c>
      <c r="B205" s="722"/>
      <c r="C205" s="317"/>
      <c r="D205" s="75"/>
      <c r="E205" s="77"/>
      <c r="F205" s="77"/>
      <c r="G205" s="414">
        <f>SUM(G202:G204)</f>
        <v>184110</v>
      </c>
    </row>
    <row r="206" spans="1:7" x14ac:dyDescent="0.25">
      <c r="A206" s="709" t="s">
        <v>36</v>
      </c>
      <c r="B206" s="709"/>
      <c r="C206" s="709"/>
      <c r="D206" s="709"/>
      <c r="E206" s="709"/>
      <c r="F206" s="709"/>
    </row>
    <row r="207" spans="1:7" x14ac:dyDescent="0.25">
      <c r="D207" s="154">
        <f>D198</f>
        <v>0.36099999999999999</v>
      </c>
    </row>
    <row r="208" spans="1:7" x14ac:dyDescent="0.25">
      <c r="A208" s="687" t="s">
        <v>24</v>
      </c>
      <c r="B208" s="687" t="s">
        <v>11</v>
      </c>
      <c r="C208" s="306"/>
      <c r="D208" s="687" t="s">
        <v>46</v>
      </c>
      <c r="E208" s="687" t="s">
        <v>15</v>
      </c>
      <c r="F208" s="710" t="s">
        <v>171</v>
      </c>
      <c r="G208" s="701" t="s">
        <v>6</v>
      </c>
    </row>
    <row r="209" spans="1:7" x14ac:dyDescent="0.25">
      <c r="A209" s="687"/>
      <c r="B209" s="687"/>
      <c r="C209" s="306"/>
      <c r="D209" s="687"/>
      <c r="E209" s="687"/>
      <c r="F209" s="711"/>
      <c r="G209" s="702"/>
    </row>
    <row r="210" spans="1:7" x14ac:dyDescent="0.25">
      <c r="A210" s="306">
        <v>1</v>
      </c>
      <c r="B210" s="306">
        <v>2</v>
      </c>
      <c r="C210" s="306"/>
      <c r="D210" s="306">
        <v>3</v>
      </c>
      <c r="E210" s="282">
        <v>4</v>
      </c>
      <c r="F210" s="282">
        <v>5</v>
      </c>
      <c r="G210" s="74" t="s">
        <v>67</v>
      </c>
    </row>
    <row r="211" spans="1:7" x14ac:dyDescent="0.25">
      <c r="A211" s="51" t="str">
        <f>'таланты+инициативы0,278'!A142</f>
        <v>переговоры по району, мин</v>
      </c>
      <c r="B211" s="92" t="s">
        <v>22</v>
      </c>
      <c r="C211" s="205"/>
      <c r="D211" s="342">
        <f>50*D207</f>
        <v>18.05</v>
      </c>
      <c r="E211" s="335">
        <f>'таланты+инициативы0,278'!E142</f>
        <v>5</v>
      </c>
      <c r="F211" s="92">
        <f>'таланты+инициативы0,278'!F142</f>
        <v>12</v>
      </c>
      <c r="G211" s="76">
        <f>D211*E211*F211</f>
        <v>1083</v>
      </c>
    </row>
    <row r="212" spans="1:7" x14ac:dyDescent="0.25">
      <c r="A212" s="51" t="str">
        <f>'таланты+инициативы0,278'!A143</f>
        <v>Переговоры за пределами района,мин</v>
      </c>
      <c r="B212" s="92" t="s">
        <v>22</v>
      </c>
      <c r="C212" s="205"/>
      <c r="D212" s="339">
        <f>48.86*D207</f>
        <v>17.638459999999998</v>
      </c>
      <c r="E212" s="335">
        <f>'таланты+инициативы0,278'!E143</f>
        <v>7</v>
      </c>
      <c r="F212" s="92">
        <f>'таланты+инициативы0,278'!F143</f>
        <v>12</v>
      </c>
      <c r="G212" s="76">
        <f>D212*E212*F212-0.09</f>
        <v>1481.5406399999999</v>
      </c>
    </row>
    <row r="213" spans="1:7" x14ac:dyDescent="0.25">
      <c r="A213" s="51" t="str">
        <f>'таланты+инициативы0,278'!A144</f>
        <v>Абоненская плата за услуги связи, номеров</v>
      </c>
      <c r="B213" s="92" t="s">
        <v>22</v>
      </c>
      <c r="C213" s="205"/>
      <c r="D213" s="340">
        <f>1*D207</f>
        <v>0.36099999999999999</v>
      </c>
      <c r="E213" s="335">
        <f>'таланты+инициативы0,278'!E144</f>
        <v>2183</v>
      </c>
      <c r="F213" s="92">
        <f>'таланты+инициативы0,278'!F144</f>
        <v>12</v>
      </c>
      <c r="G213" s="76">
        <f>D213*E213*F213</f>
        <v>9456.7559999999994</v>
      </c>
    </row>
    <row r="214" spans="1:7" x14ac:dyDescent="0.25">
      <c r="A214" s="51" t="str">
        <f>'таланты+инициативы0,278'!A145</f>
        <v xml:space="preserve">Абоненская плата за услуги Интернет </v>
      </c>
      <c r="B214" s="92" t="s">
        <v>22</v>
      </c>
      <c r="C214" s="205"/>
      <c r="D214" s="340">
        <f>1*D207</f>
        <v>0.36099999999999999</v>
      </c>
      <c r="E214" s="335">
        <f>'таланты+инициативы0,278'!E145</f>
        <v>16500</v>
      </c>
      <c r="F214" s="92">
        <f>'таланты+инициативы0,278'!F145</f>
        <v>12</v>
      </c>
      <c r="G214" s="76">
        <f>D214*E214*F214</f>
        <v>71478</v>
      </c>
    </row>
    <row r="215" spans="1:7" x14ac:dyDescent="0.25">
      <c r="A215" s="51" t="str">
        <f>'таланты+инициативы0,278'!A146</f>
        <v>оплата почтовых услуг</v>
      </c>
      <c r="B215" s="92" t="s">
        <v>22</v>
      </c>
      <c r="C215" s="205"/>
      <c r="D215" s="340">
        <f>20*D207</f>
        <v>7.22</v>
      </c>
      <c r="E215" s="335">
        <f>'таланты+инициативы0,278'!E146</f>
        <v>185</v>
      </c>
      <c r="F215" s="92">
        <v>1</v>
      </c>
      <c r="G215" s="76">
        <f>D215*E215*F215</f>
        <v>1335.7</v>
      </c>
    </row>
    <row r="216" spans="1:7" ht="18.75" x14ac:dyDescent="0.3">
      <c r="A216" s="720" t="s">
        <v>26</v>
      </c>
      <c r="B216" s="720"/>
      <c r="C216" s="720"/>
      <c r="D216" s="720"/>
      <c r="E216" s="720"/>
      <c r="F216" s="720"/>
      <c r="G216" s="388">
        <f>SUM(G211:G215)</f>
        <v>84834.996639999998</v>
      </c>
    </row>
    <row r="217" spans="1:7" x14ac:dyDescent="0.25">
      <c r="A217" s="709" t="s">
        <v>53</v>
      </c>
      <c r="B217" s="709"/>
      <c r="C217" s="709"/>
      <c r="D217" s="709"/>
      <c r="E217" s="709"/>
      <c r="F217" s="709"/>
    </row>
    <row r="218" spans="1:7" x14ac:dyDescent="0.25">
      <c r="D218" s="154">
        <f>D207</f>
        <v>0.36099999999999999</v>
      </c>
    </row>
    <row r="219" spans="1:7" x14ac:dyDescent="0.25">
      <c r="A219" s="687" t="s">
        <v>187</v>
      </c>
      <c r="B219" s="687" t="s">
        <v>11</v>
      </c>
      <c r="C219" s="306"/>
      <c r="D219" s="687" t="s">
        <v>46</v>
      </c>
      <c r="E219" s="687" t="s">
        <v>15</v>
      </c>
      <c r="F219" s="710" t="s">
        <v>25</v>
      </c>
      <c r="G219" s="701" t="s">
        <v>6</v>
      </c>
    </row>
    <row r="220" spans="1:7" x14ac:dyDescent="0.25">
      <c r="A220" s="687"/>
      <c r="B220" s="687"/>
      <c r="C220" s="306"/>
      <c r="D220" s="687"/>
      <c r="E220" s="687"/>
      <c r="F220" s="711"/>
      <c r="G220" s="702"/>
    </row>
    <row r="221" spans="1:7" x14ac:dyDescent="0.25">
      <c r="A221" s="306">
        <v>1</v>
      </c>
      <c r="B221" s="306">
        <v>2</v>
      </c>
      <c r="C221" s="306"/>
      <c r="D221" s="306">
        <v>3</v>
      </c>
      <c r="E221" s="306">
        <v>4</v>
      </c>
      <c r="F221" s="306">
        <v>5</v>
      </c>
      <c r="G221" s="76" t="s">
        <v>68</v>
      </c>
    </row>
    <row r="222" spans="1:7" hidden="1" x14ac:dyDescent="0.25">
      <c r="A222" s="114" t="s">
        <v>197</v>
      </c>
      <c r="B222" s="92" t="s">
        <v>119</v>
      </c>
      <c r="C222" s="306"/>
      <c r="D222" s="306">
        <v>0</v>
      </c>
      <c r="E222" s="306">
        <f>'инновации+добровольчество0,361'!E146</f>
        <v>0</v>
      </c>
      <c r="F222" s="306">
        <v>1</v>
      </c>
      <c r="G222" s="76">
        <f>D222*E222*F222</f>
        <v>0</v>
      </c>
    </row>
    <row r="223" spans="1:7" x14ac:dyDescent="0.25">
      <c r="A223" s="69" t="str">
        <f>'таланты+инициативы0,278'!A154</f>
        <v>Провоз груза 200 мест (1 место=500 руб)</v>
      </c>
      <c r="B223" s="306" t="s">
        <v>22</v>
      </c>
      <c r="C223" s="306"/>
      <c r="D223" s="306">
        <f>1*D218</f>
        <v>0.36099999999999999</v>
      </c>
      <c r="E223" s="319">
        <f>'таланты+инициативы0,278'!E154</f>
        <v>100000</v>
      </c>
      <c r="F223" s="306">
        <v>1</v>
      </c>
      <c r="G223" s="76">
        <f>D223*E223*F223</f>
        <v>36100</v>
      </c>
    </row>
    <row r="224" spans="1:7" ht="18.75" x14ac:dyDescent="0.25">
      <c r="A224" s="720" t="s">
        <v>54</v>
      </c>
      <c r="B224" s="720"/>
      <c r="C224" s="720"/>
      <c r="D224" s="720"/>
      <c r="E224" s="720"/>
      <c r="F224" s="720"/>
      <c r="G224" s="429">
        <f>SUM(G222:G223)</f>
        <v>36100</v>
      </c>
    </row>
    <row r="225" spans="1:7" ht="18.75" x14ac:dyDescent="0.3">
      <c r="A225" s="709" t="s">
        <v>19</v>
      </c>
      <c r="B225" s="709"/>
      <c r="C225" s="709"/>
      <c r="D225" s="709"/>
      <c r="E225" s="709"/>
      <c r="F225" s="709"/>
      <c r="G225" s="173"/>
    </row>
    <row r="226" spans="1:7" x14ac:dyDescent="0.25">
      <c r="D226" s="154">
        <f>D218</f>
        <v>0.36099999999999999</v>
      </c>
    </row>
    <row r="227" spans="1:7" ht="15.75" customHeight="1" x14ac:dyDescent="0.25">
      <c r="A227" s="687" t="s">
        <v>21</v>
      </c>
      <c r="B227" s="687" t="s">
        <v>11</v>
      </c>
      <c r="C227" s="306"/>
      <c r="D227" s="687" t="s">
        <v>14</v>
      </c>
      <c r="E227" s="687" t="s">
        <v>15</v>
      </c>
      <c r="F227" s="710" t="s">
        <v>6</v>
      </c>
    </row>
    <row r="228" spans="1:7" x14ac:dyDescent="0.25">
      <c r="A228" s="687"/>
      <c r="B228" s="687"/>
      <c r="C228" s="306"/>
      <c r="D228" s="687"/>
      <c r="E228" s="687"/>
      <c r="F228" s="711"/>
    </row>
    <row r="229" spans="1:7" x14ac:dyDescent="0.25">
      <c r="A229" s="306">
        <v>1</v>
      </c>
      <c r="B229" s="306">
        <v>2</v>
      </c>
      <c r="C229" s="306"/>
      <c r="D229" s="282">
        <v>3</v>
      </c>
      <c r="E229" s="282">
        <v>7</v>
      </c>
      <c r="F229" s="306" t="s">
        <v>169</v>
      </c>
    </row>
    <row r="230" spans="1:7" x14ac:dyDescent="0.25">
      <c r="A230" s="72" t="str">
        <f>'таланты+инициативы0,278'!A161</f>
        <v xml:space="preserve">Тех обслуживание систем пожарной сигнализации  </v>
      </c>
      <c r="B230" s="92" t="s">
        <v>22</v>
      </c>
      <c r="C230" s="306"/>
      <c r="D230" s="146">
        <f>12*D226</f>
        <v>4.3319999999999999</v>
      </c>
      <c r="E230" s="344">
        <f>'таланты+инициативы0,278'!E161</f>
        <v>1000</v>
      </c>
      <c r="F230" s="319">
        <f t="shared" ref="F230:F253" si="9">D230*E230</f>
        <v>4332</v>
      </c>
    </row>
    <row r="231" spans="1:7" x14ac:dyDescent="0.25">
      <c r="A231" s="72" t="str">
        <f>'таланты+инициативы0,278'!A162</f>
        <v xml:space="preserve">Уборка территории от снега </v>
      </c>
      <c r="B231" s="92" t="s">
        <v>22</v>
      </c>
      <c r="C231" s="306"/>
      <c r="D231" s="146">
        <f>10*D226</f>
        <v>3.61</v>
      </c>
      <c r="E231" s="344">
        <f>'таланты+инициативы0,278'!E162</f>
        <v>10911.72</v>
      </c>
      <c r="F231" s="319">
        <f t="shared" si="9"/>
        <v>39391.309199999996</v>
      </c>
    </row>
    <row r="232" spans="1:7" x14ac:dyDescent="0.25">
      <c r="A232" s="72" t="str">
        <f>'таланты+инициативы0,278'!A163</f>
        <v>Профилактическая дезинфекция, дератизация</v>
      </c>
      <c r="B232" s="92" t="s">
        <v>22</v>
      </c>
      <c r="C232" s="306"/>
      <c r="D232" s="146">
        <f>D226*4</f>
        <v>1.444</v>
      </c>
      <c r="E232" s="344">
        <f>'таланты+инициативы0,278'!E163</f>
        <v>2063.25</v>
      </c>
      <c r="F232" s="319">
        <f>D232*E232+0.03</f>
        <v>2979.3630000000003</v>
      </c>
    </row>
    <row r="233" spans="1:7" x14ac:dyDescent="0.25">
      <c r="A233" s="72" t="str">
        <f>'таланты+инициативы0,278'!A164</f>
        <v>Обслуживание системы видеонаблюдения</v>
      </c>
      <c r="B233" s="92" t="s">
        <v>22</v>
      </c>
      <c r="C233" s="306"/>
      <c r="D233" s="146">
        <f>12*D226</f>
        <v>4.3319999999999999</v>
      </c>
      <c r="E233" s="344">
        <f>'таланты+инициативы0,278'!E164</f>
        <v>3000</v>
      </c>
      <c r="F233" s="319">
        <f t="shared" si="9"/>
        <v>12996</v>
      </c>
    </row>
    <row r="234" spans="1:7" ht="31.5" x14ac:dyDescent="0.25">
      <c r="A234" s="72" t="str">
        <f>'таланты+инициативы0,278'!A165</f>
        <v>Комплексное обслуживание системы тепло/водо/электро снабжения и конструктивных элементов здания</v>
      </c>
      <c r="B234" s="92" t="s">
        <v>22</v>
      </c>
      <c r="C234" s="306"/>
      <c r="D234" s="146">
        <f>D226*1</f>
        <v>0.36099999999999999</v>
      </c>
      <c r="E234" s="344">
        <f>'таланты+инициативы0,278'!E165</f>
        <v>40000</v>
      </c>
      <c r="F234" s="319">
        <f t="shared" si="9"/>
        <v>14440</v>
      </c>
    </row>
    <row r="235" spans="1:7" x14ac:dyDescent="0.25">
      <c r="A235" s="72" t="str">
        <f>'таланты+инициативы0,278'!A166</f>
        <v>Договор осмотр технического состояния автомобиля</v>
      </c>
      <c r="B235" s="92" t="s">
        <v>22</v>
      </c>
      <c r="C235" s="306"/>
      <c r="D235" s="146">
        <f>D226*247</f>
        <v>89.167000000000002</v>
      </c>
      <c r="E235" s="344">
        <f>'таланты+инициативы0,278'!E166</f>
        <v>301.12</v>
      </c>
      <c r="F235" s="319">
        <f t="shared" si="9"/>
        <v>26849.96704</v>
      </c>
    </row>
    <row r="236" spans="1:7" x14ac:dyDescent="0.25">
      <c r="A236" s="72" t="str">
        <f>'таланты+инициативы0,278'!A167</f>
        <v>Промывка/опрессовка отопления</v>
      </c>
      <c r="B236" s="92" t="s">
        <v>22</v>
      </c>
      <c r="C236" s="306"/>
      <c r="D236" s="343">
        <f>1*D226</f>
        <v>0.36099999999999999</v>
      </c>
      <c r="E236" s="344">
        <f>'таланты+инициативы0,278'!E167</f>
        <v>20253.09</v>
      </c>
      <c r="F236" s="319">
        <f t="shared" si="9"/>
        <v>7311.3654900000001</v>
      </c>
    </row>
    <row r="237" spans="1:7" x14ac:dyDescent="0.25">
      <c r="A237" s="72" t="str">
        <f>'таланты+инициативы0,278'!A168</f>
        <v>Возмещение мед осмотра (112/212)</v>
      </c>
      <c r="B237" s="92" t="s">
        <v>22</v>
      </c>
      <c r="C237" s="306"/>
      <c r="D237" s="343">
        <f>2*D226</f>
        <v>0.72199999999999998</v>
      </c>
      <c r="E237" s="344">
        <f>'таланты+инициативы0,278'!E168</f>
        <v>5000</v>
      </c>
      <c r="F237" s="319">
        <f t="shared" si="9"/>
        <v>3610</v>
      </c>
    </row>
    <row r="238" spans="1:7" x14ac:dyDescent="0.25">
      <c r="A238" s="72" t="str">
        <f>'таланты+инициативы0,278'!A169</f>
        <v>сопровождение мероприятий мед персоналом</v>
      </c>
      <c r="B238" s="92" t="s">
        <v>22</v>
      </c>
      <c r="C238" s="306"/>
      <c r="D238" s="343">
        <f>D226*3</f>
        <v>1.083</v>
      </c>
      <c r="E238" s="344">
        <f>'таланты+инициативы0,278'!E169</f>
        <v>850</v>
      </c>
      <c r="F238" s="319">
        <f t="shared" si="9"/>
        <v>920.55</v>
      </c>
    </row>
    <row r="239" spans="1:7" x14ac:dyDescent="0.25">
      <c r="A239" s="72" t="str">
        <f>'таланты+инициативы0,278'!A170</f>
        <v>Услуги СЕМИС подписка</v>
      </c>
      <c r="B239" s="92" t="s">
        <v>22</v>
      </c>
      <c r="C239" s="306"/>
      <c r="D239" s="345">
        <f>D226</f>
        <v>0.36099999999999999</v>
      </c>
      <c r="E239" s="344">
        <f>'таланты+инициативы0,278'!E170</f>
        <v>2072</v>
      </c>
      <c r="F239" s="319">
        <f t="shared" si="9"/>
        <v>747.99199999999996</v>
      </c>
    </row>
    <row r="240" spans="1:7" ht="30" customHeight="1" x14ac:dyDescent="0.25">
      <c r="A240" s="72" t="str">
        <f>'таланты+инициативы0,278'!A171</f>
        <v>предварительный мед осмотр</v>
      </c>
      <c r="B240" s="92" t="s">
        <v>22</v>
      </c>
      <c r="C240" s="306"/>
      <c r="D240" s="66">
        <f>D226*1</f>
        <v>0.36099999999999999</v>
      </c>
      <c r="E240" s="344">
        <f>'таланты+инициативы0,278'!E171</f>
        <v>10000</v>
      </c>
      <c r="F240" s="319">
        <f t="shared" si="9"/>
        <v>3610</v>
      </c>
    </row>
    <row r="241" spans="1:6" x14ac:dyDescent="0.25">
      <c r="A241" s="72" t="str">
        <f>'таланты+инициативы0,278'!A172</f>
        <v>Предрейсовое медицинское обследование 494 раз*91руб</v>
      </c>
      <c r="B241" s="92" t="s">
        <v>22</v>
      </c>
      <c r="C241" s="306"/>
      <c r="D241" s="66">
        <f>D226*494</f>
        <v>178.334</v>
      </c>
      <c r="E241" s="344">
        <f>'таланты+инициативы0,278'!E172</f>
        <v>91</v>
      </c>
      <c r="F241" s="319">
        <f t="shared" si="9"/>
        <v>16228.394</v>
      </c>
    </row>
    <row r="242" spans="1:6" ht="47.25" x14ac:dyDescent="0.25">
      <c r="A242" s="72" t="str">
        <f>'таланты+инициативы0,278'!A173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42" s="92" t="s">
        <v>22</v>
      </c>
      <c r="C242" s="306"/>
      <c r="D242" s="66">
        <f>12*D226</f>
        <v>4.3319999999999999</v>
      </c>
      <c r="E242" s="344">
        <f>'таланты+инициативы0,278'!E173</f>
        <v>15000</v>
      </c>
      <c r="F242" s="319">
        <f t="shared" si="9"/>
        <v>64980</v>
      </c>
    </row>
    <row r="243" spans="1:6" x14ac:dyDescent="0.25">
      <c r="A243" s="72" t="str">
        <f>'таланты+инициативы0,278'!A174</f>
        <v>Страховая премия по полису ОСАГО за УАЗ</v>
      </c>
      <c r="B243" s="92" t="s">
        <v>22</v>
      </c>
      <c r="C243" s="306"/>
      <c r="D243" s="66">
        <f>D226</f>
        <v>0.36099999999999999</v>
      </c>
      <c r="E243" s="344">
        <f>'таланты+инициативы0,278'!E174</f>
        <v>16458</v>
      </c>
      <c r="F243" s="319">
        <f t="shared" si="9"/>
        <v>5941.3379999999997</v>
      </c>
    </row>
    <row r="244" spans="1:6" x14ac:dyDescent="0.25">
      <c r="A244" s="72" t="str">
        <f>'таланты+инициативы0,278'!A175</f>
        <v>Приобретение программного обеспечения</v>
      </c>
      <c r="B244" s="92" t="s">
        <v>22</v>
      </c>
      <c r="C244" s="306"/>
      <c r="D244" s="384">
        <f>D226</f>
        <v>0.36099999999999999</v>
      </c>
      <c r="E244" s="344">
        <f>'таланты+инициативы0,278'!E175</f>
        <v>58966</v>
      </c>
      <c r="F244" s="319">
        <f t="shared" si="9"/>
        <v>21286.725999999999</v>
      </c>
    </row>
    <row r="245" spans="1:6" hidden="1" x14ac:dyDescent="0.25">
      <c r="A245" s="72">
        <f>'таланты+инициативы0,278'!A176</f>
        <v>0</v>
      </c>
      <c r="B245" s="92" t="s">
        <v>22</v>
      </c>
      <c r="C245" s="306"/>
      <c r="D245" s="306">
        <f>$D$235</f>
        <v>89.167000000000002</v>
      </c>
      <c r="E245" s="344">
        <f>'таланты+инициативы0,278'!E176</f>
        <v>0</v>
      </c>
      <c r="F245" s="319">
        <f t="shared" si="9"/>
        <v>0</v>
      </c>
    </row>
    <row r="246" spans="1:6" hidden="1" x14ac:dyDescent="0.25">
      <c r="A246" s="72">
        <f>'таланты+инициативы0,278'!A177</f>
        <v>0</v>
      </c>
      <c r="B246" s="92" t="s">
        <v>22</v>
      </c>
      <c r="C246" s="306"/>
      <c r="D246" s="306">
        <f>$D$235</f>
        <v>89.167000000000002</v>
      </c>
      <c r="E246" s="344">
        <f>'таланты+инициативы0,278'!E177</f>
        <v>0</v>
      </c>
      <c r="F246" s="319">
        <f t="shared" si="9"/>
        <v>0</v>
      </c>
    </row>
    <row r="247" spans="1:6" hidden="1" x14ac:dyDescent="0.25">
      <c r="A247" s="72">
        <f>'таланты+инициативы0,278'!A178</f>
        <v>0</v>
      </c>
      <c r="B247" s="92" t="s">
        <v>22</v>
      </c>
      <c r="C247" s="306"/>
      <c r="D247" s="306">
        <f>$D$235</f>
        <v>89.167000000000002</v>
      </c>
      <c r="E247" s="344">
        <f>'таланты+инициативы0,278'!E178</f>
        <v>0</v>
      </c>
      <c r="F247" s="319">
        <f t="shared" si="9"/>
        <v>0</v>
      </c>
    </row>
    <row r="248" spans="1:6" x14ac:dyDescent="0.25">
      <c r="A248" s="72">
        <f>'таланты+инициативы0,278'!A179</f>
        <v>0</v>
      </c>
      <c r="B248" s="92" t="s">
        <v>22</v>
      </c>
      <c r="C248" s="306"/>
      <c r="D248" s="306">
        <f>D226</f>
        <v>0.36099999999999999</v>
      </c>
      <c r="E248" s="344">
        <f>'таланты+инициативы0,278'!E179</f>
        <v>0</v>
      </c>
      <c r="F248" s="319">
        <f t="shared" si="9"/>
        <v>0</v>
      </c>
    </row>
    <row r="249" spans="1:6" hidden="1" x14ac:dyDescent="0.25">
      <c r="A249" s="72" t="str">
        <f>'таланты+инициативы0,278'!A180</f>
        <v>ИТОГО СОДЕРЖАНИЕ ОБЪЕКТОВ НЕДВИЖ. ИМУЩЕСТВА</v>
      </c>
      <c r="B249" s="92" t="s">
        <v>22</v>
      </c>
      <c r="C249" s="306"/>
      <c r="D249" s="306">
        <f t="shared" ref="D249:D255" si="10">$D$235</f>
        <v>89.167000000000002</v>
      </c>
      <c r="E249" s="344">
        <f>'таланты+инициативы0,278'!E180</f>
        <v>0</v>
      </c>
      <c r="F249" s="319">
        <f t="shared" si="9"/>
        <v>0</v>
      </c>
    </row>
    <row r="250" spans="1:6" hidden="1" x14ac:dyDescent="0.25">
      <c r="A250" s="72">
        <f>'таланты+инициативы0,278'!A181</f>
        <v>0</v>
      </c>
      <c r="B250" s="92" t="s">
        <v>22</v>
      </c>
      <c r="C250" s="306"/>
      <c r="D250" s="306">
        <f t="shared" si="10"/>
        <v>89.167000000000002</v>
      </c>
      <c r="E250" s="344">
        <f>'таланты+инициативы0,278'!E181</f>
        <v>0</v>
      </c>
      <c r="F250" s="319">
        <f t="shared" si="9"/>
        <v>0</v>
      </c>
    </row>
    <row r="251" spans="1:6" hidden="1" x14ac:dyDescent="0.25">
      <c r="A251" s="72">
        <f>'таланты+инициативы0,278'!A182</f>
        <v>0.27800000000000002</v>
      </c>
      <c r="B251" s="92" t="s">
        <v>22</v>
      </c>
      <c r="C251" s="306"/>
      <c r="D251" s="306">
        <f t="shared" si="10"/>
        <v>89.167000000000002</v>
      </c>
      <c r="E251" s="344">
        <f>'таланты+инициативы0,278'!E182</f>
        <v>0</v>
      </c>
      <c r="F251" s="319">
        <f t="shared" si="9"/>
        <v>0</v>
      </c>
    </row>
    <row r="252" spans="1:6" hidden="1" x14ac:dyDescent="0.25">
      <c r="A252" s="72" t="str">
        <f>'таланты+инициативы0,278'!A183</f>
        <v>Прочие затраты</v>
      </c>
      <c r="B252" s="92" t="s">
        <v>22</v>
      </c>
      <c r="C252" s="303"/>
      <c r="D252" s="306">
        <f t="shared" si="10"/>
        <v>89.167000000000002</v>
      </c>
      <c r="E252" s="344"/>
      <c r="F252" s="319"/>
    </row>
    <row r="253" spans="1:6" hidden="1" x14ac:dyDescent="0.25">
      <c r="A253" s="72">
        <f>'таланты+инициативы0,278'!A184</f>
        <v>0</v>
      </c>
      <c r="B253" s="92" t="s">
        <v>22</v>
      </c>
      <c r="C253" s="205"/>
      <c r="D253" s="306">
        <f t="shared" si="10"/>
        <v>89.167000000000002</v>
      </c>
      <c r="E253" s="344">
        <f>'таланты+инициативы0,278'!E184</f>
        <v>0</v>
      </c>
      <c r="F253" s="319">
        <f t="shared" si="9"/>
        <v>0</v>
      </c>
    </row>
    <row r="254" spans="1:6" hidden="1" x14ac:dyDescent="0.25">
      <c r="A254" s="72">
        <f>'таланты+инициативы0,278'!A185</f>
        <v>1</v>
      </c>
      <c r="B254" s="92" t="s">
        <v>22</v>
      </c>
      <c r="C254" s="205"/>
      <c r="D254" s="306">
        <f t="shared" si="10"/>
        <v>89.167000000000002</v>
      </c>
      <c r="E254" s="344">
        <f>'таланты+инициативы0,278'!E185</f>
        <v>7</v>
      </c>
      <c r="F254" s="319"/>
    </row>
    <row r="255" spans="1:6" ht="18.75" hidden="1" customHeight="1" x14ac:dyDescent="0.25">
      <c r="A255" s="72" t="str">
        <f>'таланты+инициативы0,278'!A186</f>
        <v>Обучение персонала</v>
      </c>
      <c r="B255" s="92" t="s">
        <v>22</v>
      </c>
      <c r="C255" s="205"/>
      <c r="D255" s="306">
        <f t="shared" si="10"/>
        <v>89.167000000000002</v>
      </c>
      <c r="E255" s="344">
        <f>'таланты+инициативы0,278'!E186</f>
        <v>80000</v>
      </c>
      <c r="F255" s="319"/>
    </row>
    <row r="256" spans="1:6" ht="18.75" x14ac:dyDescent="0.25">
      <c r="A256" s="692" t="s">
        <v>23</v>
      </c>
      <c r="B256" s="693"/>
      <c r="C256" s="693"/>
      <c r="D256" s="693"/>
      <c r="E256" s="694"/>
      <c r="F256" s="428">
        <f>SUM(F230:F248)</f>
        <v>225625.00472999999</v>
      </c>
    </row>
    <row r="257" spans="1:10" x14ac:dyDescent="0.25">
      <c r="A257" s="726" t="s">
        <v>29</v>
      </c>
      <c r="B257" s="727"/>
      <c r="C257" s="727"/>
      <c r="D257" s="727"/>
      <c r="E257" s="727"/>
      <c r="F257" s="728"/>
    </row>
    <row r="258" spans="1:10" x14ac:dyDescent="0.25">
      <c r="A258" s="729">
        <f>D226</f>
        <v>0.36099999999999999</v>
      </c>
      <c r="B258" s="730"/>
      <c r="C258" s="730"/>
      <c r="D258" s="730"/>
      <c r="E258" s="730"/>
      <c r="F258" s="731"/>
    </row>
    <row r="259" spans="1:10" ht="15.75" customHeight="1" x14ac:dyDescent="0.25">
      <c r="A259" s="533" t="s">
        <v>30</v>
      </c>
      <c r="B259" s="533" t="s">
        <v>11</v>
      </c>
      <c r="C259" s="92"/>
      <c r="D259" s="533" t="s">
        <v>14</v>
      </c>
      <c r="E259" s="533" t="s">
        <v>15</v>
      </c>
      <c r="F259" s="579" t="s">
        <v>6</v>
      </c>
    </row>
    <row r="260" spans="1:10" x14ac:dyDescent="0.25">
      <c r="A260" s="533"/>
      <c r="B260" s="533"/>
      <c r="C260" s="92"/>
      <c r="D260" s="533"/>
      <c r="E260" s="533"/>
      <c r="F260" s="580"/>
    </row>
    <row r="261" spans="1:10" x14ac:dyDescent="0.25">
      <c r="A261" s="92">
        <v>1</v>
      </c>
      <c r="B261" s="92">
        <v>2</v>
      </c>
      <c r="C261" s="92"/>
      <c r="D261" s="92">
        <v>3</v>
      </c>
      <c r="E261" s="92">
        <v>7</v>
      </c>
      <c r="F261" s="92" t="s">
        <v>169</v>
      </c>
    </row>
    <row r="262" spans="1:10" x14ac:dyDescent="0.25">
      <c r="A262" s="198" t="str">
        <f>'таланты+инициативы0,278'!A186</f>
        <v>Обучение персонала</v>
      </c>
      <c r="B262" s="284" t="s">
        <v>185</v>
      </c>
      <c r="C262" s="92"/>
      <c r="D262" s="469">
        <f>1*A258</f>
        <v>0.36099999999999999</v>
      </c>
      <c r="E262" s="92">
        <f>'таланты+инициативы0,278'!E186</f>
        <v>80000</v>
      </c>
      <c r="F262" s="229">
        <f t="shared" ref="F262:F263" si="11">D262*E262</f>
        <v>28880</v>
      </c>
    </row>
    <row r="263" spans="1:10" ht="16.5" x14ac:dyDescent="0.25">
      <c r="A263" s="198" t="str">
        <f>'таланты+инициативы0,278'!A187</f>
        <v>приобретения для доброцентра ( трубы, коннекторы)</v>
      </c>
      <c r="B263" s="284" t="s">
        <v>185</v>
      </c>
      <c r="C263" s="92"/>
      <c r="D263" s="469">
        <f>Лист1!N2*'патриотика0,361'!$D$262</f>
        <v>0.36099999999999999</v>
      </c>
      <c r="E263" s="292">
        <f>'таланты+инициативы0,278'!E187</f>
        <v>17591</v>
      </c>
      <c r="F263" s="229">
        <f t="shared" si="11"/>
        <v>6350.3509999999997</v>
      </c>
      <c r="G263" s="431"/>
      <c r="H263" s="156"/>
      <c r="J263" s="430"/>
    </row>
    <row r="264" spans="1:10" ht="16.5" x14ac:dyDescent="0.25">
      <c r="A264" s="198" t="str">
        <f>'таланты+инициативы0,278'!A188</f>
        <v>Банер "80 лет победы"</v>
      </c>
      <c r="B264" s="284" t="str">
        <f>'инновации+добровольчество0,361'!B189</f>
        <v>шт</v>
      </c>
      <c r="C264" s="92"/>
      <c r="D264" s="469">
        <f>Лист1!N3*'патриотика0,361'!$D$262</f>
        <v>0.36099999999999999</v>
      </c>
      <c r="E264" s="292">
        <f>'таланты+инициативы0,278'!E188</f>
        <v>9128</v>
      </c>
      <c r="F264" s="229">
        <f>D264*E264</f>
        <v>3295.2080000000001</v>
      </c>
      <c r="G264" s="431"/>
      <c r="H264" s="156"/>
      <c r="J264" s="430"/>
    </row>
    <row r="265" spans="1:10" ht="16.5" x14ac:dyDescent="0.25">
      <c r="A265" s="198" t="str">
        <f>'таланты+инициативы0,278'!A189</f>
        <v>Бумага А4 "SVETOCOPY" 500 л. ГОСТ Р ИСО 9706-2000</v>
      </c>
      <c r="B265" s="284" t="str">
        <f>'инновации+добровольчество0,361'!B190</f>
        <v>шт</v>
      </c>
      <c r="C265" s="92"/>
      <c r="D265" s="469">
        <f>Лист1!N4*'патриотика0,361'!$D$262</f>
        <v>18.05</v>
      </c>
      <c r="E265" s="292">
        <f>'таланты+инициативы0,278'!E189</f>
        <v>385</v>
      </c>
      <c r="F265" s="229">
        <f>D265*E265</f>
        <v>6949.25</v>
      </c>
      <c r="G265" s="431"/>
      <c r="H265" s="156"/>
      <c r="J265" s="430"/>
    </row>
    <row r="266" spans="1:10" ht="24.75" customHeight="1" x14ac:dyDescent="0.25">
      <c r="A266" s="198" t="str">
        <f>'таланты+инициативы0,278'!A190</f>
        <v>Набор самокл. этикеток-закладок (12*45мм) 5*20л пластик</v>
      </c>
      <c r="B266" s="284" t="str">
        <f>'инновации+добровольчество0,361'!B191</f>
        <v>шт</v>
      </c>
      <c r="C266" s="92"/>
      <c r="D266" s="469">
        <f>Лист1!N5*'патриотика0,361'!$D$262</f>
        <v>7.22</v>
      </c>
      <c r="E266" s="292">
        <f>'таланты+инициативы0,278'!E190</f>
        <v>38</v>
      </c>
      <c r="F266" s="229">
        <f t="shared" ref="F266:F287" si="12">D266*E266</f>
        <v>274.36</v>
      </c>
      <c r="G266" s="431"/>
      <c r="H266" s="156"/>
      <c r="J266" s="430"/>
    </row>
    <row r="267" spans="1:10" ht="24.75" customHeight="1" x14ac:dyDescent="0.25">
      <c r="A267" s="198" t="str">
        <f>'таланты+инициативы0,278'!A191</f>
        <v>Ручка шариковая масляная BRAUBERG "Spark", СИНЯЯ, печать, узел 0,7 мм, линия письма 0,35 мм</v>
      </c>
      <c r="B267" s="284" t="str">
        <f>'инновации+добровольчество0,361'!B192</f>
        <v>шт</v>
      </c>
      <c r="C267" s="92"/>
      <c r="D267" s="469">
        <f>Лист1!N6*'патриотика0,361'!$D$262</f>
        <v>72.2</v>
      </c>
      <c r="E267" s="292">
        <f>'таланты+инициативы0,278'!E191</f>
        <v>28</v>
      </c>
      <c r="F267" s="229">
        <f t="shared" ref="F267" si="13">D267*E267</f>
        <v>2021.6000000000001</v>
      </c>
      <c r="G267" s="432"/>
      <c r="H267" s="156"/>
      <c r="J267" s="430"/>
    </row>
    <row r="268" spans="1:10" ht="16.5" x14ac:dyDescent="0.25">
      <c r="A268" s="198" t="str">
        <f>'таланты+инициативы0,278'!A192</f>
        <v>Карандаш ч/г BRAUBERG HB, с ластиком, корпус ассорти</v>
      </c>
      <c r="B268" s="284" t="str">
        <f>'инновации+добровольчество0,361'!B193</f>
        <v>шт</v>
      </c>
      <c r="C268" s="92"/>
      <c r="D268" s="469">
        <f>Лист1!N7*'патриотика0,361'!$D$262</f>
        <v>25.991999999999997</v>
      </c>
      <c r="E268" s="292">
        <f>'таланты+инициативы0,278'!E192</f>
        <v>19</v>
      </c>
      <c r="F268" s="229">
        <f t="shared" si="12"/>
        <v>493.84799999999996</v>
      </c>
      <c r="G268" s="432"/>
      <c r="H268" s="156"/>
      <c r="J268" s="430"/>
    </row>
    <row r="269" spans="1:10" ht="16.5" x14ac:dyDescent="0.25">
      <c r="A269" s="198" t="str">
        <f>'таланты+инициативы0,278'!A193</f>
        <v>Клей карандаш 15 гр. BRAUBERG "Crystal"</v>
      </c>
      <c r="B269" s="284" t="str">
        <f>'инновации+добровольчество0,361'!B194</f>
        <v>шт</v>
      </c>
      <c r="C269" s="92"/>
      <c r="D269" s="469">
        <f>Лист1!N8*'патриотика0,361'!$D$262</f>
        <v>7.22</v>
      </c>
      <c r="E269" s="292">
        <f>'таланты+инициативы0,278'!E193</f>
        <v>69</v>
      </c>
      <c r="F269" s="229">
        <f t="shared" si="12"/>
        <v>498.18</v>
      </c>
      <c r="G269" s="431"/>
      <c r="H269" s="156"/>
      <c r="J269" s="430"/>
    </row>
    <row r="270" spans="1:10" ht="16.5" x14ac:dyDescent="0.25">
      <c r="A270" s="198" t="str">
        <f>'таланты+инициативы0,278'!A194</f>
        <v>Корректор 20 мл с кисточкой водный</v>
      </c>
      <c r="B270" s="284" t="str">
        <f>'инновации+добровольчество0,361'!B195</f>
        <v>шт</v>
      </c>
      <c r="C270" s="92"/>
      <c r="D270" s="469">
        <f>Лист1!N9*'патриотика0,361'!$D$262</f>
        <v>4.3319999999999999</v>
      </c>
      <c r="E270" s="292">
        <f>'таланты+инициативы0,278'!E194</f>
        <v>56</v>
      </c>
      <c r="F270" s="229">
        <f t="shared" si="12"/>
        <v>242.59199999999998</v>
      </c>
      <c r="G270" s="431"/>
      <c r="H270" s="156"/>
      <c r="J270" s="430"/>
    </row>
    <row r="271" spans="1:10" ht="30" x14ac:dyDescent="0.25">
      <c r="A271" s="198" t="str">
        <f>'таланты+инициативы0,278'!A195</f>
        <v>Средство для мытья пола и стен 5 кг LAIMA PROFESSIONAL концентрированное, "Антибактериальный эффект. Лимон"</v>
      </c>
      <c r="B271" s="284" t="str">
        <f>'инновации+добровольчество0,361'!B196</f>
        <v>шт</v>
      </c>
      <c r="C271" s="92"/>
      <c r="D271" s="469">
        <f>Лист1!N10*'патриотика0,361'!$D$262</f>
        <v>1.083</v>
      </c>
      <c r="E271" s="292">
        <f>'таланты+инициативы0,278'!E195</f>
        <v>610</v>
      </c>
      <c r="F271" s="229">
        <f t="shared" si="12"/>
        <v>660.63</v>
      </c>
      <c r="G271" s="431"/>
      <c r="H271" s="156"/>
      <c r="J271" s="430"/>
    </row>
    <row r="272" spans="1:10" ht="30" x14ac:dyDescent="0.25">
      <c r="A272" s="198" t="str">
        <f>'таланты+инициативы0,278'!A196</f>
        <v>Чистящее средство 5 л DOMESTOS с антивирусным и отбеливающим эффектом "Свежесть Атлантики"</v>
      </c>
      <c r="B272" s="284" t="str">
        <f>'инновации+добровольчество0,361'!B197</f>
        <v>шт</v>
      </c>
      <c r="C272" s="92"/>
      <c r="D272" s="469">
        <f>Лист1!N11*'патриотика0,361'!$D$262</f>
        <v>0.72199999999999998</v>
      </c>
      <c r="E272" s="292">
        <f>'таланты+инициативы0,278'!E196</f>
        <v>1092</v>
      </c>
      <c r="F272" s="229">
        <f t="shared" si="12"/>
        <v>788.42399999999998</v>
      </c>
      <c r="G272" s="431"/>
      <c r="H272" s="156"/>
      <c r="J272" s="430"/>
    </row>
    <row r="273" spans="1:10" ht="16.5" x14ac:dyDescent="0.25">
      <c r="A273" s="198" t="str">
        <f>'таланты+инициативы0,278'!A197</f>
        <v>Мешки для мусора 30 л прочные 20 мкм (20 шт./рулон)</v>
      </c>
      <c r="B273" s="284" t="str">
        <f>'инновации+добровольчество0,361'!B198</f>
        <v>шт</v>
      </c>
      <c r="C273" s="92"/>
      <c r="D273" s="469">
        <f>Лист1!N12*'патриотика0,361'!$D$262</f>
        <v>10.83</v>
      </c>
      <c r="E273" s="292">
        <f>'таланты+инициативы0,278'!E197</f>
        <v>115</v>
      </c>
      <c r="F273" s="229">
        <f t="shared" si="12"/>
        <v>1245.45</v>
      </c>
      <c r="G273" s="431"/>
      <c r="H273" s="156"/>
      <c r="J273" s="430"/>
    </row>
    <row r="274" spans="1:10" ht="16.5" x14ac:dyDescent="0.25">
      <c r="A274" s="198" t="str">
        <f>'таланты+инициативы0,278'!A198</f>
        <v>Мешки для мусора 60 л прочные 21 мкм (20 шт./рулон)</v>
      </c>
      <c r="B274" s="284" t="str">
        <f>'инновации+добровольчество0,361'!B199</f>
        <v>шт</v>
      </c>
      <c r="C274" s="92"/>
      <c r="D274" s="469">
        <f>Лист1!N13*'патриотика0,361'!$D$262</f>
        <v>5.415</v>
      </c>
      <c r="E274" s="292">
        <f>'таланты+инициативы0,278'!E198</f>
        <v>189</v>
      </c>
      <c r="F274" s="229">
        <f t="shared" si="12"/>
        <v>1023.4350000000001</v>
      </c>
      <c r="G274" s="431"/>
      <c r="H274" s="156"/>
      <c r="J274" s="430"/>
    </row>
    <row r="275" spans="1:10" ht="30" x14ac:dyDescent="0.25">
      <c r="A275" s="198" t="str">
        <f>'таланты+инициативы0,278'!A199</f>
        <v>Бумага туалетная "МЯГКИЙ РУЛОНЧИК" белая, 51 метр, 1-слойная, LAIMA</v>
      </c>
      <c r="B275" s="284" t="str">
        <f>'инновации+добровольчество0,361'!B200</f>
        <v>шт</v>
      </c>
      <c r="C275" s="92"/>
      <c r="D275" s="469">
        <f>Лист1!N14*'патриотика0,361'!$D$262</f>
        <v>17.327999999999999</v>
      </c>
      <c r="E275" s="292">
        <f>'таланты+инициативы0,278'!E199</f>
        <v>39</v>
      </c>
      <c r="F275" s="229">
        <f t="shared" si="12"/>
        <v>675.79200000000003</v>
      </c>
      <c r="G275" s="431"/>
      <c r="H275" s="156"/>
      <c r="J275" s="430"/>
    </row>
    <row r="276" spans="1:10" ht="30" x14ac:dyDescent="0.25">
      <c r="A276" s="198" t="str">
        <f>'таланты+инициативы0,278'!A200</f>
        <v>Салфетки ВИСКОЗНЫЕ универсальные, 18х25 см, в рулоне 30 шт., 8о г/м2, желтые</v>
      </c>
      <c r="B276" s="284" t="str">
        <f>'инновации+добровольчество0,361'!B201</f>
        <v>шт</v>
      </c>
      <c r="C276" s="92"/>
      <c r="D276" s="469">
        <f>Лист1!N15*'патриотика0,361'!$D$262</f>
        <v>1.8049999999999999</v>
      </c>
      <c r="E276" s="292">
        <f>'таланты+инициативы0,278'!E200</f>
        <v>208</v>
      </c>
      <c r="F276" s="229">
        <f t="shared" ref="F276:F277" si="14">D276*E276</f>
        <v>375.44</v>
      </c>
      <c r="G276" s="431"/>
      <c r="H276" s="156"/>
      <c r="J276" s="430"/>
    </row>
    <row r="277" spans="1:10" ht="30" x14ac:dyDescent="0.25">
      <c r="A277" s="198" t="str">
        <f>'таланты+инициативы0,278'!A201</f>
        <v>Средство для мытья стекол и зеркал OfficeClean Professional Блеск с нашатырным спиртом 5 л</v>
      </c>
      <c r="B277" s="284" t="str">
        <f>'инновации+добровольчество0,361'!B202</f>
        <v>шт</v>
      </c>
      <c r="C277" s="92"/>
      <c r="D277" s="469">
        <f>Лист1!N16*'патриотика0,361'!$D$262</f>
        <v>0.36099999999999999</v>
      </c>
      <c r="E277" s="292">
        <f>'таланты+инициативы0,278'!E201</f>
        <v>650</v>
      </c>
      <c r="F277" s="229">
        <f t="shared" si="14"/>
        <v>234.65</v>
      </c>
      <c r="G277" s="431"/>
      <c r="H277" s="156"/>
      <c r="J277" s="430"/>
    </row>
    <row r="278" spans="1:10" ht="16.5" x14ac:dyDescent="0.25">
      <c r="A278" s="198" t="str">
        <f>'таланты+инициативы0,278'!A202</f>
        <v>Насадка МОП для швабры OfficeClean Professional круглая, диаметр 16 см</v>
      </c>
      <c r="B278" s="284" t="str">
        <f>'инновации+добровольчество0,361'!B203</f>
        <v>шт</v>
      </c>
      <c r="C278" s="92"/>
      <c r="D278" s="469">
        <f>Лист1!N17*'патриотика0,361'!$D$262</f>
        <v>1.083</v>
      </c>
      <c r="E278" s="292">
        <f>'таланты+инициативы0,278'!E202</f>
        <v>580</v>
      </c>
      <c r="F278" s="229">
        <f t="shared" si="12"/>
        <v>628.14</v>
      </c>
      <c r="G278" s="431"/>
      <c r="H278" s="156"/>
      <c r="J278" s="430"/>
    </row>
    <row r="279" spans="1:10" ht="30" x14ac:dyDescent="0.25">
      <c r="A279" s="198" t="str">
        <f>'таланты+инициативы0,278'!A203</f>
        <v>Насадки МОП для швабры (кармашки с 2-х сторон) КОМПЛЕКТ 4 шт., микрофибра, 33х12,5 см, LAIMA</v>
      </c>
      <c r="B279" s="284" t="str">
        <f>'инновации+добровольчество0,361'!B204</f>
        <v>шт</v>
      </c>
      <c r="C279" s="92"/>
      <c r="D279" s="469">
        <f>Лист1!N18*'патриотика0,361'!$D$262</f>
        <v>0.36099999999999999</v>
      </c>
      <c r="E279" s="292">
        <f>'таланты+инициативы0,278'!E203</f>
        <v>695</v>
      </c>
      <c r="F279" s="229">
        <f>D279*E279</f>
        <v>250.89499999999998</v>
      </c>
      <c r="G279" s="431"/>
      <c r="H279" s="156"/>
      <c r="J279" s="430"/>
    </row>
    <row r="280" spans="1:10" ht="16.5" x14ac:dyDescent="0.25">
      <c r="A280" s="198" t="str">
        <f>'таланты+инициативы0,278'!A204</f>
        <v>Батарейка ААА мизинчиковые</v>
      </c>
      <c r="B280" s="284" t="str">
        <f>'инновации+добровольчество0,361'!B205</f>
        <v>шт</v>
      </c>
      <c r="C280" s="92"/>
      <c r="D280" s="469">
        <f>Лист1!N19*'патриотика0,361'!$D$262</f>
        <v>11.552</v>
      </c>
      <c r="E280" s="292">
        <f>'таланты+инициативы0,278'!E204</f>
        <v>32</v>
      </c>
      <c r="F280" s="229">
        <f t="shared" si="12"/>
        <v>369.66399999999999</v>
      </c>
      <c r="G280" s="431"/>
      <c r="H280" s="156"/>
      <c r="J280" s="430"/>
    </row>
    <row r="281" spans="1:10" ht="30" x14ac:dyDescent="0.25">
      <c r="A281" s="198" t="str">
        <f>'таланты+инициативы0,278'!A205</f>
        <v>Перчатки резиновые PACLAN "Extra Dry", хлопчатобумажное напыление, 100% флок, размер L</v>
      </c>
      <c r="B281" s="284" t="str">
        <f>'инновации+добровольчество0,361'!B206</f>
        <v>шт</v>
      </c>
      <c r="C281" s="92"/>
      <c r="D281" s="469">
        <f>Лист1!N20*'патриотика0,361'!$D$262</f>
        <v>3.61</v>
      </c>
      <c r="E281" s="292">
        <f>'таланты+инициативы0,278'!E205</f>
        <v>150</v>
      </c>
      <c r="F281" s="229">
        <f t="shared" si="12"/>
        <v>541.5</v>
      </c>
      <c r="G281" s="431"/>
      <c r="H281" s="156"/>
      <c r="J281" s="430"/>
    </row>
    <row r="282" spans="1:10" s="272" customFormat="1" ht="16.5" x14ac:dyDescent="0.25">
      <c r="A282" s="198" t="str">
        <f>'таланты+инициативы0,278'!A206</f>
        <v>Освежитель воздуха аэрозольный 300 мл Мелодия</v>
      </c>
      <c r="B282" s="284" t="str">
        <f>'инновации+добровольчество0,361'!B207</f>
        <v>шт</v>
      </c>
      <c r="C282" s="92"/>
      <c r="D282" s="469">
        <f>Лист1!N21*'патриотика0,361'!$D$262</f>
        <v>4.3319999999999999</v>
      </c>
      <c r="E282" s="292">
        <f>'таланты+инициативы0,278'!E206</f>
        <v>95</v>
      </c>
      <c r="F282" s="229">
        <f t="shared" si="12"/>
        <v>411.53999999999996</v>
      </c>
      <c r="G282" s="431"/>
      <c r="H282" s="156"/>
      <c r="I282" s="6"/>
      <c r="J282" s="430"/>
    </row>
    <row r="283" spans="1:10" ht="16.5" x14ac:dyDescent="0.25">
      <c r="A283" s="198" t="str">
        <f>'таланты+инициативы0,278'!A207</f>
        <v>Бумага д/записей 76*76мм /100л, 62г/м², с липким краем</v>
      </c>
      <c r="B283" s="284" t="str">
        <f>'инновации+добровольчество0,361'!B208</f>
        <v>шт</v>
      </c>
      <c r="C283" s="92"/>
      <c r="D283" s="469">
        <f>Лист1!N22*'патриотика0,361'!$D$262</f>
        <v>3.61</v>
      </c>
      <c r="E283" s="292">
        <f>'таланты+инициативы0,278'!E207</f>
        <v>51</v>
      </c>
      <c r="F283" s="229">
        <f t="shared" si="12"/>
        <v>184.10999999999999</v>
      </c>
      <c r="G283" s="431"/>
      <c r="H283" s="156"/>
      <c r="J283" s="430"/>
    </row>
    <row r="284" spans="1:10" ht="30" x14ac:dyDescent="0.25">
      <c r="A284" s="198" t="str">
        <f>'таланты+инициативы0,278'!A208</f>
        <v>Картридж W1106A/W1106XL для HP Laser 107/135/137 ELC (5000 стр.) с чипом</v>
      </c>
      <c r="B284" s="284" t="str">
        <f>'инновации+добровольчество0,361'!B209</f>
        <v>шт</v>
      </c>
      <c r="C284" s="92"/>
      <c r="D284" s="469">
        <f>Лист1!N23*'патриотика0,361'!$D$262</f>
        <v>3.61</v>
      </c>
      <c r="E284" s="292">
        <f>'таланты+инициативы0,278'!E208</f>
        <v>1023</v>
      </c>
      <c r="F284" s="229">
        <f t="shared" si="12"/>
        <v>3693.0299999999997</v>
      </c>
      <c r="G284" s="431"/>
      <c r="H284" s="156"/>
      <c r="J284" s="430"/>
    </row>
    <row r="285" spans="1:10" ht="30" x14ac:dyDescent="0.25">
      <c r="A285" s="198" t="str">
        <f>'таланты+инициативы0,278'!A209</f>
        <v>Картридж PC-211EV XL для Pantum P2200/P2500/M6500/M6550/M6600 ELC (6000 стр.)</v>
      </c>
      <c r="B285" s="157" t="s">
        <v>82</v>
      </c>
      <c r="C285" s="92"/>
      <c r="D285" s="469">
        <f>Лист1!N24*'патриотика0,361'!$D$262</f>
        <v>1.8049999999999999</v>
      </c>
      <c r="E285" s="292">
        <f>'таланты+инициативы0,278'!E209</f>
        <v>1489</v>
      </c>
      <c r="F285" s="229">
        <f t="shared" si="12"/>
        <v>2687.645</v>
      </c>
      <c r="G285" s="431"/>
      <c r="H285" s="156"/>
      <c r="J285" s="430"/>
    </row>
    <row r="286" spans="1:10" ht="30" x14ac:dyDescent="0.25">
      <c r="A286" s="198" t="str">
        <f>'таланты+инициативы0,278'!A210</f>
        <v>Картридж TK-1170XL для Kyocera ECOSYS M2040DN, M2540DN, M2640idw ELC (12000 стр.)</v>
      </c>
      <c r="B286" s="157" t="s">
        <v>82</v>
      </c>
      <c r="C286" s="92"/>
      <c r="D286" s="469">
        <f>Лист1!N25*'патриотика0,361'!$D$262</f>
        <v>1.8049999999999999</v>
      </c>
      <c r="E286" s="292">
        <f>'таланты+инициативы0,278'!E210</f>
        <v>822</v>
      </c>
      <c r="F286" s="229">
        <f t="shared" si="12"/>
        <v>1483.71</v>
      </c>
      <c r="G286" s="431"/>
      <c r="H286" s="156"/>
      <c r="J286" s="430"/>
    </row>
    <row r="287" spans="1:10" ht="30" x14ac:dyDescent="0.25">
      <c r="A287" s="198" t="str">
        <f>'таланты+инициативы0,278'!A211</f>
        <v>Комплект картриджей для Canon MF754CDW CS-C069 (голубой, пурпурный, желтый, черный, 4 картриджа в комплекте)</v>
      </c>
      <c r="B287" s="157" t="s">
        <v>82</v>
      </c>
      <c r="C287" s="92"/>
      <c r="D287" s="469">
        <f>Лист1!N26*'патриотика0,361'!$D$262</f>
        <v>0.36099999999999999</v>
      </c>
      <c r="E287" s="292">
        <f>'таланты+инициативы0,278'!E211</f>
        <v>18560</v>
      </c>
      <c r="F287" s="229">
        <f t="shared" si="12"/>
        <v>6700.16</v>
      </c>
      <c r="G287" s="431"/>
      <c r="H287" s="156"/>
      <c r="J287" s="430"/>
    </row>
    <row r="288" spans="1:10" ht="16.5" x14ac:dyDescent="0.25">
      <c r="A288" s="198" t="str">
        <f>'таланты+инициативы0,278'!A212</f>
        <v>Батарейка Крона 9В</v>
      </c>
      <c r="B288" s="157" t="s">
        <v>82</v>
      </c>
      <c r="C288" s="92"/>
      <c r="D288" s="469">
        <f>Лист1!N27*'патриотика0,361'!$D$262</f>
        <v>7.22</v>
      </c>
      <c r="E288" s="292">
        <f>'таланты+инициативы0,278'!E212</f>
        <v>70</v>
      </c>
      <c r="F288" s="229">
        <f t="shared" ref="F288:F320" si="15">D288*E288</f>
        <v>505.4</v>
      </c>
      <c r="G288" s="431"/>
      <c r="H288" s="156"/>
      <c r="J288" s="430"/>
    </row>
    <row r="289" spans="1:10" ht="16.5" x14ac:dyDescent="0.25">
      <c r="A289" s="198" t="str">
        <f>'таланты+инициативы0,278'!A213</f>
        <v>Лопата снеговая с металлическим черенком в оплетке и V-ручкой, 380 мм</v>
      </c>
      <c r="B289" s="157" t="s">
        <v>82</v>
      </c>
      <c r="C289" s="92"/>
      <c r="D289" s="469">
        <f>Лист1!N28*'патриотика0,361'!$D$262</f>
        <v>1.083</v>
      </c>
      <c r="E289" s="292">
        <f>'таланты+инициативы0,278'!E213</f>
        <v>650</v>
      </c>
      <c r="F289" s="229">
        <f t="shared" si="15"/>
        <v>703.94999999999993</v>
      </c>
      <c r="G289" s="431"/>
      <c r="H289" s="156"/>
      <c r="J289" s="430"/>
    </row>
    <row r="290" spans="1:10" ht="16.5" x14ac:dyDescent="0.25">
      <c r="A290" s="198" t="str">
        <f>'таланты+инициативы0,278'!A214</f>
        <v>Фильтр сетевой (2200 Вт, 10 A, EURO, 3 метра, 6 розеток)</v>
      </c>
      <c r="B290" s="157" t="s">
        <v>82</v>
      </c>
      <c r="C290" s="92"/>
      <c r="D290" s="469">
        <f>Лист1!N29*'патриотика0,361'!$D$262</f>
        <v>1.8049999999999999</v>
      </c>
      <c r="E290" s="292">
        <f>'таланты+инициативы0,278'!E214</f>
        <v>995</v>
      </c>
      <c r="F290" s="229">
        <f t="shared" si="15"/>
        <v>1795.9749999999999</v>
      </c>
      <c r="G290" s="431"/>
      <c r="H290" s="156"/>
      <c r="J290" s="430"/>
    </row>
    <row r="291" spans="1:10" ht="16.5" x14ac:dyDescent="0.25">
      <c r="A291" s="198" t="str">
        <f>'таланты+инициативы0,278'!A215</f>
        <v>Пиломатериал</v>
      </c>
      <c r="B291" s="157" t="s">
        <v>82</v>
      </c>
      <c r="C291" s="92"/>
      <c r="D291" s="469">
        <f>Лист1!N30*'патриотика0,361'!$D$262</f>
        <v>0.36099999999999999</v>
      </c>
      <c r="E291" s="292">
        <f>'таланты+инициативы0,278'!E215</f>
        <v>46317</v>
      </c>
      <c r="F291" s="229">
        <f t="shared" si="15"/>
        <v>16720.436999999998</v>
      </c>
      <c r="G291" s="431"/>
      <c r="H291" s="156"/>
      <c r="J291" s="430"/>
    </row>
    <row r="292" spans="1:10" ht="16.5" x14ac:dyDescent="0.25">
      <c r="A292" s="198" t="str">
        <f>'таланты+инициативы0,278'!A216</f>
        <v>Тонеры для картриджей Kyocera</v>
      </c>
      <c r="B292" s="157" t="s">
        <v>82</v>
      </c>
      <c r="C292" s="92"/>
      <c r="D292" s="469">
        <f>Лист1!N31*'патриотика0,361'!$D$262</f>
        <v>1.8049999999999999</v>
      </c>
      <c r="E292" s="292">
        <f>'таланты+инициативы0,278'!E216</f>
        <v>2500</v>
      </c>
      <c r="F292" s="229">
        <f t="shared" si="15"/>
        <v>4512.5</v>
      </c>
      <c r="G292" s="431"/>
      <c r="H292" s="156"/>
      <c r="J292" s="430"/>
    </row>
    <row r="293" spans="1:10" ht="16.5" x14ac:dyDescent="0.25">
      <c r="A293" s="198" t="str">
        <f>'таланты+инициативы0,278'!A217</f>
        <v>Комплект тонеров для цветного принтера Canon</v>
      </c>
      <c r="B293" s="157" t="s">
        <v>82</v>
      </c>
      <c r="C293" s="92"/>
      <c r="D293" s="469">
        <f>Лист1!N32*'патриотика0,361'!$D$262</f>
        <v>3.61</v>
      </c>
      <c r="E293" s="292">
        <f>'таланты+инициативы0,278'!E217</f>
        <v>4500</v>
      </c>
      <c r="F293" s="229">
        <f t="shared" si="15"/>
        <v>16245</v>
      </c>
      <c r="G293" s="431"/>
      <c r="H293" s="156"/>
      <c r="J293" s="430"/>
    </row>
    <row r="294" spans="1:10" ht="16.5" x14ac:dyDescent="0.25">
      <c r="A294" s="198" t="str">
        <f>'таланты+инициативы0,278'!A218</f>
        <v>Комплект тонера для цветного принтера Hp</v>
      </c>
      <c r="B294" s="157" t="s">
        <v>82</v>
      </c>
      <c r="C294" s="92"/>
      <c r="D294" s="469">
        <f>Лист1!N33*'патриотика0,361'!$D$262</f>
        <v>0.72199999999999998</v>
      </c>
      <c r="E294" s="292">
        <f>'таланты+инициативы0,278'!E218</f>
        <v>13000</v>
      </c>
      <c r="F294" s="229">
        <f t="shared" si="15"/>
        <v>9386</v>
      </c>
      <c r="G294" s="431"/>
      <c r="H294" s="156"/>
      <c r="J294" s="430"/>
    </row>
    <row r="295" spans="1:10" ht="16.5" x14ac:dyDescent="0.25">
      <c r="A295" s="198" t="str">
        <f>'таланты+инициативы0,278'!A219</f>
        <v>Флеш накопители  16 гб</v>
      </c>
      <c r="B295" s="157" t="s">
        <v>82</v>
      </c>
      <c r="C295" s="92"/>
      <c r="D295" s="469">
        <f>Лист1!N34*'патриотика0,361'!$D$262</f>
        <v>2.5270000000000001</v>
      </c>
      <c r="E295" s="292">
        <f>'таланты+инициативы0,278'!E219</f>
        <v>1000</v>
      </c>
      <c r="F295" s="229">
        <f t="shared" si="15"/>
        <v>2527</v>
      </c>
      <c r="G295" s="431"/>
      <c r="H295" s="156"/>
      <c r="J295" s="430"/>
    </row>
    <row r="296" spans="1:10" ht="16.5" x14ac:dyDescent="0.25">
      <c r="A296" s="198" t="str">
        <f>'таланты+инициативы0,278'!A220</f>
        <v>Флеш накопители  64 гб</v>
      </c>
      <c r="B296" s="157" t="s">
        <v>82</v>
      </c>
      <c r="C296" s="92"/>
      <c r="D296" s="469">
        <f>Лист1!N35*'патриотика0,361'!$D$262</f>
        <v>1.8049999999999999</v>
      </c>
      <c r="E296" s="292">
        <f>'таланты+инициативы0,278'!E220</f>
        <v>2100</v>
      </c>
      <c r="F296" s="229">
        <f t="shared" si="15"/>
        <v>3790.5</v>
      </c>
      <c r="G296" s="431"/>
      <c r="H296" s="156"/>
      <c r="J296" s="430"/>
    </row>
    <row r="297" spans="1:10" x14ac:dyDescent="0.25">
      <c r="A297" s="198" t="str">
        <f>'таланты+инициативы0,278'!A221</f>
        <v>Мышь USB</v>
      </c>
      <c r="B297" s="157" t="s">
        <v>82</v>
      </c>
      <c r="C297" s="92"/>
      <c r="D297" s="469">
        <f>Лист1!N36*'патриотика0,361'!$D$262</f>
        <v>1.444</v>
      </c>
      <c r="E297" s="292">
        <f>'таланты+инициативы0,278'!E221</f>
        <v>500</v>
      </c>
      <c r="F297" s="229">
        <f t="shared" si="15"/>
        <v>722</v>
      </c>
      <c r="J297" s="430"/>
    </row>
    <row r="298" spans="1:10" x14ac:dyDescent="0.25">
      <c r="A298" s="198" t="str">
        <f>'таланты+инициативы0,278'!A222</f>
        <v xml:space="preserve">Мешки для мусора </v>
      </c>
      <c r="B298" s="157" t="s">
        <v>82</v>
      </c>
      <c r="C298" s="92"/>
      <c r="D298" s="469">
        <f>Лист1!N37*'патриотика0,361'!$D$262</f>
        <v>72.2</v>
      </c>
      <c r="E298" s="292">
        <f>'таланты+инициативы0,278'!E222</f>
        <v>100</v>
      </c>
      <c r="F298" s="229">
        <f t="shared" si="15"/>
        <v>7220</v>
      </c>
      <c r="J298" s="430"/>
    </row>
    <row r="299" spans="1:10" x14ac:dyDescent="0.25">
      <c r="A299" s="198" t="str">
        <f>'таланты+инициативы0,278'!A223</f>
        <v>Жидкое мыло</v>
      </c>
      <c r="B299" s="157" t="s">
        <v>82</v>
      </c>
      <c r="C299" s="92"/>
      <c r="D299" s="469">
        <f>Лист1!N38*'патриотика0,361'!$D$262</f>
        <v>5.415</v>
      </c>
      <c r="E299" s="292">
        <f>'таланты+инициативы0,278'!E223</f>
        <v>300</v>
      </c>
      <c r="F299" s="229">
        <f t="shared" si="15"/>
        <v>1624.5</v>
      </c>
      <c r="J299" s="430"/>
    </row>
    <row r="300" spans="1:10" x14ac:dyDescent="0.25">
      <c r="A300" s="198" t="str">
        <f>'таланты+инициативы0,278'!A224</f>
        <v>Туалетная бумага</v>
      </c>
      <c r="B300" s="157" t="s">
        <v>82</v>
      </c>
      <c r="C300" s="92"/>
      <c r="D300" s="469">
        <f>Лист1!N39*'патриотика0,361'!$D$262</f>
        <v>36.1</v>
      </c>
      <c r="E300" s="292">
        <f>'таланты+инициативы0,278'!E224</f>
        <v>25</v>
      </c>
      <c r="F300" s="229">
        <f t="shared" si="15"/>
        <v>902.5</v>
      </c>
      <c r="J300" s="430"/>
    </row>
    <row r="301" spans="1:10" x14ac:dyDescent="0.25">
      <c r="A301" s="198" t="str">
        <f>'таланты+инициативы0,278'!A225</f>
        <v>Тряпки для мытья</v>
      </c>
      <c r="B301" s="157" t="s">
        <v>82</v>
      </c>
      <c r="C301" s="92"/>
      <c r="D301" s="469">
        <f>Лист1!N40*'патриотика0,361'!$D$262</f>
        <v>14.44</v>
      </c>
      <c r="E301" s="292">
        <f>'таланты+инициативы0,278'!E225</f>
        <v>40</v>
      </c>
      <c r="F301" s="229">
        <f t="shared" si="15"/>
        <v>577.6</v>
      </c>
      <c r="J301" s="430"/>
    </row>
    <row r="302" spans="1:10" x14ac:dyDescent="0.25">
      <c r="A302" s="198" t="str">
        <f>'таланты+инициативы0,278'!A226</f>
        <v>Бытовая химия</v>
      </c>
      <c r="B302" s="157" t="s">
        <v>82</v>
      </c>
      <c r="C302" s="92"/>
      <c r="D302" s="469">
        <f>Лист1!N41*'патриотика0,361'!$D$262</f>
        <v>7.22</v>
      </c>
      <c r="E302" s="292">
        <f>'таланты+инициативы0,278'!E226</f>
        <v>1500</v>
      </c>
      <c r="F302" s="229">
        <f t="shared" si="15"/>
        <v>10830</v>
      </c>
      <c r="J302" s="430"/>
    </row>
    <row r="303" spans="1:10" x14ac:dyDescent="0.25">
      <c r="A303" s="198" t="str">
        <f>'таланты+инициативы0,278'!A227</f>
        <v>Фанера</v>
      </c>
      <c r="B303" s="157" t="s">
        <v>82</v>
      </c>
      <c r="C303" s="92"/>
      <c r="D303" s="469">
        <f>Лист1!N42*'патриотика0,361'!$D$262</f>
        <v>10.83</v>
      </c>
      <c r="E303" s="292">
        <f>'таланты+инициативы0,278'!E227</f>
        <v>1300</v>
      </c>
      <c r="F303" s="229">
        <f t="shared" si="15"/>
        <v>14079</v>
      </c>
      <c r="J303" s="430"/>
    </row>
    <row r="304" spans="1:10" x14ac:dyDescent="0.25">
      <c r="A304" s="198" t="str">
        <f>'таланты+инициативы0,278'!A228</f>
        <v>Антифриз</v>
      </c>
      <c r="B304" s="157" t="s">
        <v>82</v>
      </c>
      <c r="C304" s="92"/>
      <c r="D304" s="469">
        <f>Лист1!N43*'патриотика0,361'!$D$262</f>
        <v>7.22</v>
      </c>
      <c r="E304" s="292">
        <f>'таланты+инициативы0,278'!E228</f>
        <v>300</v>
      </c>
      <c r="F304" s="229">
        <f t="shared" si="15"/>
        <v>2166</v>
      </c>
      <c r="J304" s="430"/>
    </row>
    <row r="305" spans="1:10" x14ac:dyDescent="0.25">
      <c r="A305" s="198" t="str">
        <f>'таланты+инициативы0,278'!A229</f>
        <v>Баннера</v>
      </c>
      <c r="B305" s="157" t="s">
        <v>82</v>
      </c>
      <c r="C305" s="92"/>
      <c r="D305" s="469">
        <f>Лист1!N44*'патриотика0,361'!$D$262</f>
        <v>1.8049999999999999</v>
      </c>
      <c r="E305" s="292">
        <f>'таланты+инициативы0,278'!E229</f>
        <v>7500</v>
      </c>
      <c r="F305" s="229">
        <f t="shared" si="15"/>
        <v>13537.5</v>
      </c>
      <c r="J305" s="430"/>
    </row>
    <row r="306" spans="1:10" x14ac:dyDescent="0.25">
      <c r="A306" s="198" t="str">
        <f>'таланты+инициативы0,278'!A230</f>
        <v>Гвозди</v>
      </c>
      <c r="B306" s="157" t="s">
        <v>82</v>
      </c>
      <c r="C306" s="92"/>
      <c r="D306" s="469">
        <f>Лист1!N45*'патриотика0,361'!$D$262</f>
        <v>7.22</v>
      </c>
      <c r="E306" s="292">
        <f>'таланты+инициативы0,278'!E230</f>
        <v>1000</v>
      </c>
      <c r="F306" s="229">
        <f t="shared" si="15"/>
        <v>7220</v>
      </c>
      <c r="J306" s="430"/>
    </row>
    <row r="307" spans="1:10" x14ac:dyDescent="0.25">
      <c r="A307" s="198" t="str">
        <f>'таланты+инициативы0,278'!A231</f>
        <v>Саморезы</v>
      </c>
      <c r="B307" s="157" t="s">
        <v>82</v>
      </c>
      <c r="C307" s="92"/>
      <c r="D307" s="469">
        <f>Лист1!N46*'патриотика0,361'!$D$262</f>
        <v>18.05</v>
      </c>
      <c r="E307" s="292">
        <f>'таланты+инициативы0,278'!E231</f>
        <v>100</v>
      </c>
      <c r="F307" s="229">
        <f t="shared" si="15"/>
        <v>1805</v>
      </c>
      <c r="J307" s="430"/>
    </row>
    <row r="308" spans="1:10" x14ac:dyDescent="0.25">
      <c r="A308" s="198" t="str">
        <f>'таланты+инициативы0,278'!A232</f>
        <v>Инструмент металлический ручной</v>
      </c>
      <c r="B308" s="157" t="s">
        <v>82</v>
      </c>
      <c r="C308" s="92"/>
      <c r="D308" s="469">
        <f>Лист1!N47*'патриотика0,361'!$D$262</f>
        <v>0.36099999999999999</v>
      </c>
      <c r="E308" s="292">
        <f>'таланты+инициативы0,278'!E232</f>
        <v>1005</v>
      </c>
      <c r="F308" s="229">
        <f t="shared" si="15"/>
        <v>362.80500000000001</v>
      </c>
      <c r="J308" s="430"/>
    </row>
    <row r="309" spans="1:10" x14ac:dyDescent="0.25">
      <c r="A309" s="198" t="str">
        <f>'таланты+инициативы0,278'!A233</f>
        <v>Краска эмаль</v>
      </c>
      <c r="B309" s="157" t="s">
        <v>82</v>
      </c>
      <c r="C309" s="92"/>
      <c r="D309" s="469">
        <f>Лист1!N48*'патриотика0,361'!$D$262</f>
        <v>10.83</v>
      </c>
      <c r="E309" s="292">
        <f>'таланты+инициативы0,278'!E233</f>
        <v>250</v>
      </c>
      <c r="F309" s="229">
        <f t="shared" si="15"/>
        <v>2707.5</v>
      </c>
      <c r="J309" s="430"/>
    </row>
    <row r="310" spans="1:10" x14ac:dyDescent="0.25">
      <c r="A310" s="198" t="str">
        <f>'таланты+инициативы0,278'!A234</f>
        <v>Краска ВДН</v>
      </c>
      <c r="B310" s="157" t="s">
        <v>82</v>
      </c>
      <c r="C310" s="92"/>
      <c r="D310" s="469">
        <f>Лист1!N49*'патриотика0,361'!$D$262</f>
        <v>3.61</v>
      </c>
      <c r="E310" s="292">
        <f>'таланты+инициативы0,278'!E234</f>
        <v>500</v>
      </c>
      <c r="F310" s="229">
        <f t="shared" si="15"/>
        <v>1805</v>
      </c>
      <c r="J310" s="430"/>
    </row>
    <row r="311" spans="1:10" x14ac:dyDescent="0.25">
      <c r="A311" s="198" t="str">
        <f>'таланты+инициативы0,278'!A235</f>
        <v>Кисти</v>
      </c>
      <c r="B311" s="157" t="s">
        <v>82</v>
      </c>
      <c r="C311" s="92"/>
      <c r="D311" s="469">
        <f>Лист1!N50*'патриотика0,361'!$D$262</f>
        <v>14.44</v>
      </c>
      <c r="E311" s="292">
        <f>'таланты+инициативы0,278'!E235</f>
        <v>50</v>
      </c>
      <c r="F311" s="229">
        <f t="shared" si="15"/>
        <v>722</v>
      </c>
      <c r="J311" s="430"/>
    </row>
    <row r="312" spans="1:10" x14ac:dyDescent="0.25">
      <c r="A312" s="198" t="str">
        <f>'таланты+инициативы0,278'!A236</f>
        <v>Перчатка пвх</v>
      </c>
      <c r="B312" s="157" t="s">
        <v>82</v>
      </c>
      <c r="C312" s="92"/>
      <c r="D312" s="469">
        <f>Лист1!N51*'патриотика0,361'!$D$262</f>
        <v>108.3</v>
      </c>
      <c r="E312" s="292">
        <f>'таланты+инициативы0,278'!E236</f>
        <v>30</v>
      </c>
      <c r="F312" s="229">
        <f t="shared" si="15"/>
        <v>3249</v>
      </c>
      <c r="J312" s="430"/>
    </row>
    <row r="313" spans="1:10" x14ac:dyDescent="0.25">
      <c r="A313" s="198" t="str">
        <f>'таланты+инициативы0,278'!A237</f>
        <v>краска кудо</v>
      </c>
      <c r="B313" s="157" t="s">
        <v>82</v>
      </c>
      <c r="C313" s="92"/>
      <c r="D313" s="469">
        <f>Лист1!N52*'патриотика0,361'!$D$262</f>
        <v>10.83</v>
      </c>
      <c r="E313" s="292">
        <f>'таланты+инициативы0,278'!E237</f>
        <v>300</v>
      </c>
      <c r="F313" s="229">
        <f t="shared" si="15"/>
        <v>3249</v>
      </c>
      <c r="J313" s="430"/>
    </row>
    <row r="314" spans="1:10" x14ac:dyDescent="0.25">
      <c r="A314" s="198" t="str">
        <f>'таланты+инициативы0,278'!A238</f>
        <v>Валик+ванночка</v>
      </c>
      <c r="B314" s="157" t="s">
        <v>82</v>
      </c>
      <c r="C314" s="92"/>
      <c r="D314" s="469">
        <f>Лист1!N53*'патриотика0,361'!$D$262</f>
        <v>3.61</v>
      </c>
      <c r="E314" s="292">
        <f>'таланты+инициативы0,278'!E238</f>
        <v>210</v>
      </c>
      <c r="F314" s="229">
        <f t="shared" si="15"/>
        <v>758.1</v>
      </c>
      <c r="J314" s="430"/>
    </row>
    <row r="315" spans="1:10" x14ac:dyDescent="0.25">
      <c r="A315" s="198" t="str">
        <f>'таланты+инициативы0,278'!A239</f>
        <v>Фотобумага</v>
      </c>
      <c r="B315" s="157" t="s">
        <v>82</v>
      </c>
      <c r="C315" s="92"/>
      <c r="D315" s="469">
        <f>Лист1!N54*'патриотика0,361'!$D$262</f>
        <v>28.88</v>
      </c>
      <c r="E315" s="292">
        <f>'таланты+инициативы0,278'!E239</f>
        <v>800</v>
      </c>
      <c r="F315" s="229">
        <f t="shared" si="15"/>
        <v>23104</v>
      </c>
      <c r="J315" s="430"/>
    </row>
    <row r="316" spans="1:10" x14ac:dyDescent="0.25">
      <c r="A316" s="198" t="str">
        <f>'таланты+инициативы0,278'!A240</f>
        <v>Канцелярия (ручки, карандаши)</v>
      </c>
      <c r="B316" s="157" t="s">
        <v>82</v>
      </c>
      <c r="C316" s="92"/>
      <c r="D316" s="469">
        <f>Лист1!N55*'патриотика0,361'!$D$262</f>
        <v>36.1</v>
      </c>
      <c r="E316" s="292">
        <f>'таланты+инициативы0,278'!E240</f>
        <v>14.09</v>
      </c>
      <c r="F316" s="229">
        <f t="shared" si="15"/>
        <v>508.649</v>
      </c>
      <c r="J316" s="430"/>
    </row>
    <row r="317" spans="1:10" x14ac:dyDescent="0.25">
      <c r="A317" s="198" t="str">
        <f>'таланты+инициативы0,278'!A241</f>
        <v>Офисные принадлежности (папки, скоросшиватели, файлы)</v>
      </c>
      <c r="B317" s="157" t="s">
        <v>82</v>
      </c>
      <c r="C317" s="92"/>
      <c r="D317" s="469">
        <f>Лист1!N56*'патриотика0,361'!$D$262</f>
        <v>36.1</v>
      </c>
      <c r="E317" s="292">
        <f>'таланты+инициативы0,278'!E241</f>
        <v>100</v>
      </c>
      <c r="F317" s="229">
        <f t="shared" si="15"/>
        <v>3610</v>
      </c>
      <c r="J317" s="430"/>
    </row>
    <row r="318" spans="1:10" x14ac:dyDescent="0.25">
      <c r="A318" s="198" t="str">
        <f>'таланты+инициативы0,278'!A242</f>
        <v>Лампы</v>
      </c>
      <c r="B318" s="157" t="s">
        <v>82</v>
      </c>
      <c r="C318" s="92"/>
      <c r="D318" s="469">
        <f>Лист1!N57*'патриотика0,361'!$D$262</f>
        <v>0.36099999999999999</v>
      </c>
      <c r="E318" s="292">
        <f>'таланты+инициативы0,278'!E242</f>
        <v>85</v>
      </c>
      <c r="F318" s="229">
        <f t="shared" si="15"/>
        <v>30.684999999999999</v>
      </c>
      <c r="J318" s="430"/>
    </row>
    <row r="319" spans="1:10" x14ac:dyDescent="0.25">
      <c r="A319" s="198" t="str">
        <f>'таланты+инициативы0,278'!A243</f>
        <v>Бумага А4</v>
      </c>
      <c r="B319" s="157" t="s">
        <v>82</v>
      </c>
      <c r="C319" s="92"/>
      <c r="D319" s="469">
        <f>Лист1!N58*'патриотика0,361'!$D$262</f>
        <v>36.1</v>
      </c>
      <c r="E319" s="292">
        <f>'таланты+инициативы0,278'!E243</f>
        <v>323</v>
      </c>
      <c r="F319" s="229">
        <f t="shared" si="15"/>
        <v>11660.300000000001</v>
      </c>
      <c r="J319" s="430"/>
    </row>
    <row r="320" spans="1:10" x14ac:dyDescent="0.25">
      <c r="A320" s="198" t="str">
        <f>'таланты+инициативы0,278'!A244</f>
        <v>Грабли, лопаты</v>
      </c>
      <c r="B320" s="157" t="s">
        <v>82</v>
      </c>
      <c r="C320" s="92"/>
      <c r="D320" s="469">
        <f>Лист1!N59*'патриотика0,361'!$D$262</f>
        <v>3.61</v>
      </c>
      <c r="E320" s="292">
        <f>'таланты+инициативы0,278'!E244</f>
        <v>400</v>
      </c>
      <c r="F320" s="229">
        <f t="shared" si="15"/>
        <v>1444</v>
      </c>
      <c r="J320" s="430"/>
    </row>
    <row r="321" spans="1:10" x14ac:dyDescent="0.25">
      <c r="A321" s="198" t="str">
        <f>'таланты+инициативы0,278'!A245</f>
        <v>ГСМ УАЗ (Масло двигатель)</v>
      </c>
      <c r="B321" s="157" t="s">
        <v>82</v>
      </c>
      <c r="C321" s="92"/>
      <c r="D321" s="469">
        <f>Лист1!N60*'патриотика0,361'!$D$262</f>
        <v>0.72199999999999998</v>
      </c>
      <c r="E321" s="292">
        <f>'таланты+инициативы0,278'!E245</f>
        <v>2075</v>
      </c>
      <c r="F321" s="229">
        <f t="shared" ref="F321:F364" si="16">D321*E321</f>
        <v>1498.1499999999999</v>
      </c>
      <c r="J321" s="430"/>
    </row>
    <row r="322" spans="1:10" x14ac:dyDescent="0.25">
      <c r="A322" s="198" t="str">
        <f>'таланты+инициативы0,278'!A246</f>
        <v>ГСМ Бензин</v>
      </c>
      <c r="B322" s="157" t="s">
        <v>82</v>
      </c>
      <c r="C322" s="92"/>
      <c r="D322" s="469">
        <f>Лист1!N61*'патриотика0,361'!$D$262</f>
        <v>938.6</v>
      </c>
      <c r="E322" s="292">
        <f>'таланты+инициативы0,278'!E246</f>
        <v>64.3</v>
      </c>
      <c r="F322" s="229">
        <f t="shared" si="16"/>
        <v>60351.979999999996</v>
      </c>
      <c r="J322" s="430"/>
    </row>
    <row r="323" spans="1:10" x14ac:dyDescent="0.25">
      <c r="A323" s="198" t="str">
        <f>'таланты+инициативы0,278'!A247</f>
        <v>Грунт универсальный (70л.)</v>
      </c>
      <c r="B323" s="157" t="s">
        <v>82</v>
      </c>
      <c r="C323" s="92"/>
      <c r="D323" s="469">
        <f>Лист1!N62*'патриотика0,361'!$D$262</f>
        <v>3.61</v>
      </c>
      <c r="E323" s="292">
        <f>'таланты+инициативы0,278'!E247</f>
        <v>1500</v>
      </c>
      <c r="F323" s="229">
        <f t="shared" si="16"/>
        <v>5415</v>
      </c>
      <c r="J323" s="430"/>
    </row>
    <row r="324" spans="1:10" x14ac:dyDescent="0.25">
      <c r="A324" s="198" t="str">
        <f>'таланты+инициативы0,278'!A248</f>
        <v>Кашпо</v>
      </c>
      <c r="B324" s="157" t="s">
        <v>82</v>
      </c>
      <c r="C324" s="92"/>
      <c r="D324" s="469">
        <f>Лист1!N63*'патриотика0,361'!$D$262</f>
        <v>3.61</v>
      </c>
      <c r="E324" s="292">
        <f>'таланты+инициативы0,278'!E248</f>
        <v>5000</v>
      </c>
      <c r="F324" s="229">
        <f t="shared" si="16"/>
        <v>18050</v>
      </c>
      <c r="J324" s="430"/>
    </row>
    <row r="325" spans="1:10" x14ac:dyDescent="0.25">
      <c r="A325" s="198" t="str">
        <f>'таланты+инициативы0,278'!A249</f>
        <v>Семена цветов</v>
      </c>
      <c r="B325" s="157" t="s">
        <v>82</v>
      </c>
      <c r="C325" s="92"/>
      <c r="D325" s="469">
        <f>Лист1!N64*'патриотика0,361'!$D$262</f>
        <v>36.1</v>
      </c>
      <c r="E325" s="292">
        <f>'таланты+инициативы0,278'!E249</f>
        <v>200</v>
      </c>
      <c r="F325" s="229">
        <f t="shared" si="16"/>
        <v>7220</v>
      </c>
      <c r="J325" s="430"/>
    </row>
    <row r="326" spans="1:10" x14ac:dyDescent="0.25">
      <c r="A326" s="198" t="str">
        <f>'таланты+инициативы0,278'!A250</f>
        <v>Рамки деревянные</v>
      </c>
      <c r="B326" s="157" t="s">
        <v>82</v>
      </c>
      <c r="C326" s="92"/>
      <c r="D326" s="469">
        <f>Лист1!N65*'патриотика0,361'!$D$262</f>
        <v>54.15</v>
      </c>
      <c r="E326" s="292">
        <f>'таланты+инициативы0,278'!E250</f>
        <v>160</v>
      </c>
      <c r="F326" s="229">
        <f t="shared" si="16"/>
        <v>8664</v>
      </c>
      <c r="J326" s="430"/>
    </row>
    <row r="327" spans="1:10" x14ac:dyDescent="0.25">
      <c r="A327" s="198" t="str">
        <f>'таланты+инициативы0,278'!A251</f>
        <v>труба водосточная</v>
      </c>
      <c r="B327" s="157" t="s">
        <v>82</v>
      </c>
      <c r="C327" s="92"/>
      <c r="D327" s="469">
        <f>Лист1!N66*'патриотика0,361'!$D$262</f>
        <v>3.61</v>
      </c>
      <c r="E327" s="292">
        <f>'таланты+инициативы0,278'!E251</f>
        <v>6000</v>
      </c>
      <c r="F327" s="229">
        <f>D327*E327</f>
        <v>21660</v>
      </c>
      <c r="J327" s="430"/>
    </row>
    <row r="328" spans="1:10" x14ac:dyDescent="0.25">
      <c r="A328" s="198" t="str">
        <f>'таланты+инициативы0,278'!A252</f>
        <v>топор</v>
      </c>
      <c r="B328" s="157" t="s">
        <v>82</v>
      </c>
      <c r="C328" s="92"/>
      <c r="D328" s="469">
        <f>Лист1!N67*'патриотика0,361'!$D$262</f>
        <v>1.083</v>
      </c>
      <c r="E328" s="292">
        <f>'таланты+инициативы0,278'!E252</f>
        <v>3950</v>
      </c>
      <c r="F328" s="229">
        <f t="shared" si="16"/>
        <v>4277.8499999999995</v>
      </c>
      <c r="J328" s="430"/>
    </row>
    <row r="329" spans="1:10" x14ac:dyDescent="0.25">
      <c r="A329" s="198" t="str">
        <f>'таланты+инициативы0,278'!A253</f>
        <v>лопата снеговая</v>
      </c>
      <c r="B329" s="157" t="s">
        <v>82</v>
      </c>
      <c r="C329" s="92"/>
      <c r="D329" s="469">
        <f>Лист1!N68*'патриотика0,361'!$D$262</f>
        <v>0.36099999999999999</v>
      </c>
      <c r="E329" s="292">
        <f>'таланты+инициативы0,278'!E253</f>
        <v>1915</v>
      </c>
      <c r="F329" s="229">
        <f t="shared" si="16"/>
        <v>691.31499999999994</v>
      </c>
      <c r="J329" s="430"/>
    </row>
    <row r="330" spans="1:10" x14ac:dyDescent="0.25">
      <c r="A330" s="198" t="str">
        <f>'таланты+инициативы0,278'!A254</f>
        <v>Одноразовые стаканчики</v>
      </c>
      <c r="B330" s="157" t="s">
        <v>82</v>
      </c>
      <c r="C330" s="92"/>
      <c r="D330" s="469">
        <f>Лист1!N69*'патриотика0,361'!$D$262</f>
        <v>469.3</v>
      </c>
      <c r="E330" s="292">
        <f>'таланты+инициативы0,278'!E254</f>
        <v>14</v>
      </c>
      <c r="F330" s="229">
        <f t="shared" si="16"/>
        <v>6570.2</v>
      </c>
      <c r="J330" s="430"/>
    </row>
    <row r="331" spans="1:10" hidden="1" x14ac:dyDescent="0.25">
      <c r="A331" s="198" t="e">
        <f>'таланты+инициативы0,278'!#REF!</f>
        <v>#REF!</v>
      </c>
      <c r="B331" s="157" t="s">
        <v>82</v>
      </c>
      <c r="C331" s="92"/>
      <c r="D331" s="157">
        <f>PRODUCT(Лист1!G50,$A$258)</f>
        <v>0.36099999999999999</v>
      </c>
      <c r="E331" s="279"/>
      <c r="F331" s="229">
        <f t="shared" si="16"/>
        <v>0</v>
      </c>
      <c r="J331" s="430"/>
    </row>
    <row r="332" spans="1:10" hidden="1" x14ac:dyDescent="0.25">
      <c r="A332" s="198" t="e">
        <f>'таланты+инициативы0,278'!#REF!</f>
        <v>#REF!</v>
      </c>
      <c r="B332" s="157" t="s">
        <v>82</v>
      </c>
      <c r="C332" s="92"/>
      <c r="D332" s="157">
        <f>PRODUCT(Лист1!G51,$A$258)</f>
        <v>0.36099999999999999</v>
      </c>
      <c r="E332" s="279"/>
      <c r="F332" s="229">
        <f t="shared" si="16"/>
        <v>0</v>
      </c>
      <c r="J332" s="430"/>
    </row>
    <row r="333" spans="1:10" hidden="1" x14ac:dyDescent="0.25">
      <c r="A333" s="198" t="e">
        <f>'таланты+инициативы0,278'!#REF!</f>
        <v>#REF!</v>
      </c>
      <c r="B333" s="157" t="s">
        <v>82</v>
      </c>
      <c r="C333" s="92"/>
      <c r="D333" s="157">
        <f>PRODUCT(Лист1!G52,$A$258)</f>
        <v>0.36099999999999999</v>
      </c>
      <c r="E333" s="279"/>
      <c r="F333" s="229">
        <f t="shared" si="16"/>
        <v>0</v>
      </c>
      <c r="J333" s="430"/>
    </row>
    <row r="334" spans="1:10" hidden="1" x14ac:dyDescent="0.25">
      <c r="A334" s="198" t="e">
        <f>'таланты+инициативы0,278'!#REF!</f>
        <v>#REF!</v>
      </c>
      <c r="B334" s="157" t="s">
        <v>82</v>
      </c>
      <c r="C334" s="92"/>
      <c r="D334" s="157">
        <f>PRODUCT(Лист1!G53,$A$258)</f>
        <v>0.36099999999999999</v>
      </c>
      <c r="E334" s="279"/>
      <c r="F334" s="229">
        <f t="shared" si="16"/>
        <v>0</v>
      </c>
      <c r="J334" s="430"/>
    </row>
    <row r="335" spans="1:10" hidden="1" x14ac:dyDescent="0.25">
      <c r="A335" s="198" t="e">
        <f>'таланты+инициативы0,278'!#REF!</f>
        <v>#REF!</v>
      </c>
      <c r="B335" s="157" t="s">
        <v>82</v>
      </c>
      <c r="C335" s="92"/>
      <c r="D335" s="157">
        <f>PRODUCT(Лист1!G54,$A$258)</f>
        <v>0.36099999999999999</v>
      </c>
      <c r="E335" s="279"/>
      <c r="F335" s="229">
        <f t="shared" si="16"/>
        <v>0</v>
      </c>
      <c r="J335" s="430"/>
    </row>
    <row r="336" spans="1:10" hidden="1" x14ac:dyDescent="0.25">
      <c r="A336" s="198" t="e">
        <f>'таланты+инициативы0,278'!#REF!</f>
        <v>#REF!</v>
      </c>
      <c r="B336" s="157" t="s">
        <v>82</v>
      </c>
      <c r="C336" s="92"/>
      <c r="D336" s="157">
        <f>PRODUCT(Лист1!G55,$A$258)</f>
        <v>0.36099999999999999</v>
      </c>
      <c r="E336" s="279"/>
      <c r="F336" s="229">
        <f t="shared" si="16"/>
        <v>0</v>
      </c>
      <c r="J336" s="430"/>
    </row>
    <row r="337" spans="1:10" hidden="1" x14ac:dyDescent="0.25">
      <c r="A337" s="198" t="e">
        <f>'таланты+инициативы0,278'!#REF!</f>
        <v>#REF!</v>
      </c>
      <c r="B337" s="157" t="s">
        <v>82</v>
      </c>
      <c r="C337" s="92"/>
      <c r="D337" s="157">
        <f>PRODUCT(Лист1!G56,$A$258)</f>
        <v>0.36099999999999999</v>
      </c>
      <c r="E337" s="279"/>
      <c r="F337" s="229">
        <f t="shared" si="16"/>
        <v>0</v>
      </c>
      <c r="J337" s="430"/>
    </row>
    <row r="338" spans="1:10" hidden="1" x14ac:dyDescent="0.25">
      <c r="A338" s="198" t="e">
        <f>'таланты+инициативы0,278'!#REF!</f>
        <v>#REF!</v>
      </c>
      <c r="B338" s="157" t="s">
        <v>82</v>
      </c>
      <c r="C338" s="92"/>
      <c r="D338" s="157">
        <f>PRODUCT(Лист1!G57,$A$258)</f>
        <v>0.36099999999999999</v>
      </c>
      <c r="E338" s="279"/>
      <c r="F338" s="229">
        <f t="shared" si="16"/>
        <v>0</v>
      </c>
      <c r="J338" s="430"/>
    </row>
    <row r="339" spans="1:10" hidden="1" x14ac:dyDescent="0.25">
      <c r="A339" s="198" t="e">
        <f>'таланты+инициативы0,278'!#REF!</f>
        <v>#REF!</v>
      </c>
      <c r="B339" s="157" t="s">
        <v>82</v>
      </c>
      <c r="C339" s="92"/>
      <c r="D339" s="157">
        <f>PRODUCT(Лист1!G58,$A$258)</f>
        <v>0.36099999999999999</v>
      </c>
      <c r="E339" s="279"/>
      <c r="F339" s="229">
        <f t="shared" si="16"/>
        <v>0</v>
      </c>
      <c r="J339" s="430"/>
    </row>
    <row r="340" spans="1:10" hidden="1" x14ac:dyDescent="0.25">
      <c r="A340" s="198" t="e">
        <f>'таланты+инициативы0,278'!#REF!</f>
        <v>#REF!</v>
      </c>
      <c r="B340" s="157" t="s">
        <v>82</v>
      </c>
      <c r="C340" s="92"/>
      <c r="D340" s="157">
        <f>PRODUCT(Лист1!G59,$A$258)</f>
        <v>0.36099999999999999</v>
      </c>
      <c r="E340" s="279"/>
      <c r="F340" s="229">
        <f t="shared" si="16"/>
        <v>0</v>
      </c>
      <c r="J340" s="430"/>
    </row>
    <row r="341" spans="1:10" hidden="1" x14ac:dyDescent="0.25">
      <c r="A341" s="198" t="e">
        <f>'таланты+инициативы0,278'!#REF!</f>
        <v>#REF!</v>
      </c>
      <c r="B341" s="157" t="s">
        <v>82</v>
      </c>
      <c r="C341" s="92"/>
      <c r="D341" s="157">
        <f>PRODUCT(Лист1!G60,$A$258)</f>
        <v>0.36099999999999999</v>
      </c>
      <c r="E341" s="279"/>
      <c r="F341" s="229">
        <f t="shared" si="16"/>
        <v>0</v>
      </c>
      <c r="J341" s="430"/>
    </row>
    <row r="342" spans="1:10" hidden="1" x14ac:dyDescent="0.25">
      <c r="A342" s="198" t="e">
        <f>'таланты+инициативы0,278'!#REF!</f>
        <v>#REF!</v>
      </c>
      <c r="B342" s="157" t="s">
        <v>82</v>
      </c>
      <c r="C342" s="92"/>
      <c r="D342" s="157">
        <f>PRODUCT(Лист1!G61,$A$258)</f>
        <v>0.36099999999999999</v>
      </c>
      <c r="E342" s="279"/>
      <c r="F342" s="229">
        <f t="shared" si="16"/>
        <v>0</v>
      </c>
      <c r="J342" s="430"/>
    </row>
    <row r="343" spans="1:10" hidden="1" x14ac:dyDescent="0.25">
      <c r="A343" s="198" t="e">
        <f>'таланты+инициативы0,278'!#REF!</f>
        <v>#REF!</v>
      </c>
      <c r="B343" s="157" t="s">
        <v>82</v>
      </c>
      <c r="C343" s="92"/>
      <c r="D343" s="157">
        <f>PRODUCT(Лист1!G62,$A$258)</f>
        <v>0.36099999999999999</v>
      </c>
      <c r="E343" s="279"/>
      <c r="F343" s="229">
        <f t="shared" si="16"/>
        <v>0</v>
      </c>
      <c r="J343" s="430"/>
    </row>
    <row r="344" spans="1:10" hidden="1" x14ac:dyDescent="0.25">
      <c r="A344" s="198" t="e">
        <f>'таланты+инициативы0,278'!#REF!</f>
        <v>#REF!</v>
      </c>
      <c r="B344" s="157" t="s">
        <v>82</v>
      </c>
      <c r="C344" s="92"/>
      <c r="D344" s="157">
        <f>PRODUCT(Лист1!G63,$A$258)</f>
        <v>0.36099999999999999</v>
      </c>
      <c r="E344" s="279"/>
      <c r="F344" s="229">
        <f t="shared" si="16"/>
        <v>0</v>
      </c>
      <c r="J344" s="430"/>
    </row>
    <row r="345" spans="1:10" hidden="1" x14ac:dyDescent="0.25">
      <c r="A345" s="198" t="e">
        <f>'таланты+инициативы0,278'!#REF!</f>
        <v>#REF!</v>
      </c>
      <c r="B345" s="157" t="s">
        <v>82</v>
      </c>
      <c r="C345" s="92"/>
      <c r="D345" s="157">
        <f>PRODUCT(Лист1!G64,$A$258)</f>
        <v>0.36099999999999999</v>
      </c>
      <c r="E345" s="279"/>
      <c r="F345" s="229">
        <f t="shared" si="16"/>
        <v>0</v>
      </c>
      <c r="J345" s="430"/>
    </row>
    <row r="346" spans="1:10" hidden="1" x14ac:dyDescent="0.25">
      <c r="A346" s="198" t="e">
        <f>'таланты+инициативы0,278'!#REF!</f>
        <v>#REF!</v>
      </c>
      <c r="B346" s="157" t="s">
        <v>82</v>
      </c>
      <c r="C346" s="92"/>
      <c r="D346" s="157">
        <f>PRODUCT(Лист1!G65,$A$258)</f>
        <v>0.36099999999999999</v>
      </c>
      <c r="E346" s="279"/>
      <c r="F346" s="229">
        <f t="shared" si="16"/>
        <v>0</v>
      </c>
      <c r="J346" s="430"/>
    </row>
    <row r="347" spans="1:10" hidden="1" x14ac:dyDescent="0.25">
      <c r="A347" s="198" t="e">
        <f>'таланты+инициативы0,278'!#REF!</f>
        <v>#REF!</v>
      </c>
      <c r="B347" s="157" t="s">
        <v>82</v>
      </c>
      <c r="C347" s="92"/>
      <c r="D347" s="157">
        <f>PRODUCT(Лист1!G66,$A$258)</f>
        <v>0.36099999999999999</v>
      </c>
      <c r="E347" s="279"/>
      <c r="F347" s="229">
        <f t="shared" si="16"/>
        <v>0</v>
      </c>
      <c r="J347" s="430"/>
    </row>
    <row r="348" spans="1:10" hidden="1" x14ac:dyDescent="0.25">
      <c r="A348" s="198" t="e">
        <f>'таланты+инициативы0,278'!#REF!</f>
        <v>#REF!</v>
      </c>
      <c r="B348" s="157" t="s">
        <v>82</v>
      </c>
      <c r="C348" s="92"/>
      <c r="D348" s="157">
        <f>PRODUCT(Лист1!G67,$A$258)</f>
        <v>0.36099999999999999</v>
      </c>
      <c r="E348" s="279"/>
      <c r="F348" s="229">
        <f t="shared" si="16"/>
        <v>0</v>
      </c>
      <c r="J348" s="430"/>
    </row>
    <row r="349" spans="1:10" hidden="1" x14ac:dyDescent="0.25">
      <c r="A349" s="198" t="e">
        <f>'таланты+инициативы0,278'!#REF!</f>
        <v>#REF!</v>
      </c>
      <c r="B349" s="157" t="s">
        <v>82</v>
      </c>
      <c r="C349" s="92"/>
      <c r="D349" s="157">
        <f>PRODUCT(Лист1!G68,$A$258)</f>
        <v>0.36099999999999999</v>
      </c>
      <c r="E349" s="279"/>
      <c r="F349" s="229">
        <f t="shared" si="16"/>
        <v>0</v>
      </c>
      <c r="J349" s="430"/>
    </row>
    <row r="350" spans="1:10" hidden="1" x14ac:dyDescent="0.25">
      <c r="A350" s="198" t="e">
        <f>'таланты+инициативы0,278'!#REF!</f>
        <v>#REF!</v>
      </c>
      <c r="B350" s="157" t="s">
        <v>82</v>
      </c>
      <c r="C350" s="92"/>
      <c r="D350" s="157">
        <f>PRODUCT(Лист1!G69,$A$258)</f>
        <v>0.36099999999999999</v>
      </c>
      <c r="E350" s="279"/>
      <c r="F350" s="229">
        <f t="shared" si="16"/>
        <v>0</v>
      </c>
      <c r="J350" s="430"/>
    </row>
    <row r="351" spans="1:10" hidden="1" x14ac:dyDescent="0.25">
      <c r="A351" s="198" t="e">
        <f>'таланты+инициативы0,278'!#REF!</f>
        <v>#REF!</v>
      </c>
      <c r="B351" s="157" t="s">
        <v>82</v>
      </c>
      <c r="C351" s="92"/>
      <c r="D351" s="157">
        <f>PRODUCT(Лист1!G70,$A$258)</f>
        <v>0.36099999999999999</v>
      </c>
      <c r="E351" s="279"/>
      <c r="F351" s="229">
        <f t="shared" si="16"/>
        <v>0</v>
      </c>
      <c r="J351" s="430"/>
    </row>
    <row r="352" spans="1:10" hidden="1" x14ac:dyDescent="0.25">
      <c r="A352" s="198" t="e">
        <f>'таланты+инициативы0,278'!#REF!</f>
        <v>#REF!</v>
      </c>
      <c r="B352" s="157" t="s">
        <v>82</v>
      </c>
      <c r="C352" s="92"/>
      <c r="D352" s="157">
        <f>PRODUCT(Лист1!G71,$A$258)</f>
        <v>0.36099999999999999</v>
      </c>
      <c r="E352" s="279"/>
      <c r="F352" s="229">
        <f t="shared" si="16"/>
        <v>0</v>
      </c>
      <c r="J352" s="430"/>
    </row>
    <row r="353" spans="1:10" hidden="1" x14ac:dyDescent="0.25">
      <c r="A353" s="198" t="e">
        <f>'таланты+инициативы0,278'!#REF!</f>
        <v>#REF!</v>
      </c>
      <c r="B353" s="157" t="s">
        <v>82</v>
      </c>
      <c r="C353" s="92"/>
      <c r="D353" s="157">
        <f>PRODUCT(Лист1!G72,$A$258)</f>
        <v>0.36099999999999999</v>
      </c>
      <c r="E353" s="279"/>
      <c r="F353" s="229">
        <f t="shared" si="16"/>
        <v>0</v>
      </c>
      <c r="J353" s="430"/>
    </row>
    <row r="354" spans="1:10" hidden="1" x14ac:dyDescent="0.25">
      <c r="A354" s="198" t="e">
        <f>'таланты+инициативы0,278'!#REF!</f>
        <v>#REF!</v>
      </c>
      <c r="B354" s="157" t="s">
        <v>82</v>
      </c>
      <c r="C354" s="92"/>
      <c r="D354" s="157">
        <f>PRODUCT(Лист1!G73,$A$258)</f>
        <v>0.36099999999999999</v>
      </c>
      <c r="E354" s="279"/>
      <c r="F354" s="229">
        <f t="shared" si="16"/>
        <v>0</v>
      </c>
      <c r="J354" s="430"/>
    </row>
    <row r="355" spans="1:10" hidden="1" x14ac:dyDescent="0.25">
      <c r="A355" s="198" t="e">
        <f>'таланты+инициативы0,278'!#REF!</f>
        <v>#REF!</v>
      </c>
      <c r="B355" s="157" t="s">
        <v>82</v>
      </c>
      <c r="C355" s="92"/>
      <c r="D355" s="157">
        <f>PRODUCT(Лист1!G74,$A$258)</f>
        <v>0.36099999999999999</v>
      </c>
      <c r="E355" s="279"/>
      <c r="F355" s="229">
        <f t="shared" si="16"/>
        <v>0</v>
      </c>
      <c r="J355" s="430"/>
    </row>
    <row r="356" spans="1:10" hidden="1" x14ac:dyDescent="0.25">
      <c r="A356" s="198" t="e">
        <f>'таланты+инициативы0,278'!#REF!</f>
        <v>#REF!</v>
      </c>
      <c r="B356" s="157" t="s">
        <v>82</v>
      </c>
      <c r="C356" s="92"/>
      <c r="D356" s="157">
        <f>PRODUCT(Лист1!G75,$A$258)</f>
        <v>0.36099999999999999</v>
      </c>
      <c r="E356" s="279"/>
      <c r="F356" s="229">
        <f t="shared" si="16"/>
        <v>0</v>
      </c>
      <c r="J356" s="430"/>
    </row>
    <row r="357" spans="1:10" hidden="1" x14ac:dyDescent="0.25">
      <c r="A357" s="198" t="e">
        <f>'таланты+инициативы0,278'!#REF!</f>
        <v>#REF!</v>
      </c>
      <c r="B357" s="157" t="s">
        <v>82</v>
      </c>
      <c r="C357" s="92"/>
      <c r="D357" s="157">
        <f>PRODUCT(Лист1!G76,$A$258)</f>
        <v>0.36099999999999999</v>
      </c>
      <c r="E357" s="279"/>
      <c r="F357" s="229">
        <f t="shared" si="16"/>
        <v>0</v>
      </c>
      <c r="J357" s="430"/>
    </row>
    <row r="358" spans="1:10" hidden="1" x14ac:dyDescent="0.25">
      <c r="A358" s="198" t="e">
        <f>'таланты+инициативы0,278'!#REF!</f>
        <v>#REF!</v>
      </c>
      <c r="B358" s="157" t="s">
        <v>82</v>
      </c>
      <c r="C358" s="92"/>
      <c r="D358" s="157">
        <f>PRODUCT(Лист1!G77,$A$258)</f>
        <v>0.36099999999999999</v>
      </c>
      <c r="E358" s="279"/>
      <c r="F358" s="229">
        <f t="shared" si="16"/>
        <v>0</v>
      </c>
      <c r="J358" s="430"/>
    </row>
    <row r="359" spans="1:10" hidden="1" x14ac:dyDescent="0.25">
      <c r="A359" s="198" t="e">
        <f>'таланты+инициативы0,278'!#REF!</f>
        <v>#REF!</v>
      </c>
      <c r="B359" s="157" t="s">
        <v>82</v>
      </c>
      <c r="C359" s="92"/>
      <c r="D359" s="157">
        <f>PRODUCT(Лист1!G78,$A$258)</f>
        <v>0.36099999999999999</v>
      </c>
      <c r="E359" s="279"/>
      <c r="F359" s="229">
        <f t="shared" si="16"/>
        <v>0</v>
      </c>
      <c r="J359" s="430"/>
    </row>
    <row r="360" spans="1:10" hidden="1" x14ac:dyDescent="0.25">
      <c r="A360" s="198" t="e">
        <f>'таланты+инициативы0,278'!#REF!</f>
        <v>#REF!</v>
      </c>
      <c r="B360" s="157" t="s">
        <v>82</v>
      </c>
      <c r="C360" s="92"/>
      <c r="D360" s="157">
        <f>PRODUCT(Лист1!G79,$A$258)</f>
        <v>0.36099999999999999</v>
      </c>
      <c r="E360" s="279"/>
      <c r="F360" s="229">
        <f t="shared" si="16"/>
        <v>0</v>
      </c>
      <c r="J360" s="430"/>
    </row>
    <row r="361" spans="1:10" hidden="1" x14ac:dyDescent="0.25">
      <c r="A361" s="198" t="e">
        <f>'таланты+инициативы0,278'!#REF!</f>
        <v>#REF!</v>
      </c>
      <c r="B361" s="157" t="s">
        <v>82</v>
      </c>
      <c r="C361" s="92"/>
      <c r="D361" s="157">
        <f>PRODUCT(Лист1!G80,$A$258)</f>
        <v>0.36099999999999999</v>
      </c>
      <c r="E361" s="279"/>
      <c r="F361" s="229">
        <f t="shared" si="16"/>
        <v>0</v>
      </c>
      <c r="J361" s="430"/>
    </row>
    <row r="362" spans="1:10" hidden="1" x14ac:dyDescent="0.25">
      <c r="A362" s="198" t="e">
        <f>'таланты+инициативы0,278'!#REF!</f>
        <v>#REF!</v>
      </c>
      <c r="B362" s="157" t="s">
        <v>82</v>
      </c>
      <c r="C362" s="92"/>
      <c r="D362" s="157">
        <f>PRODUCT(Лист1!G81,$A$258)</f>
        <v>0.36099999999999999</v>
      </c>
      <c r="E362" s="279"/>
      <c r="F362" s="229">
        <f t="shared" si="16"/>
        <v>0</v>
      </c>
      <c r="J362" s="430"/>
    </row>
    <row r="363" spans="1:10" hidden="1" x14ac:dyDescent="0.25">
      <c r="A363" s="198" t="e">
        <f>'таланты+инициативы0,278'!#REF!</f>
        <v>#REF!</v>
      </c>
      <c r="B363" s="157" t="s">
        <v>82</v>
      </c>
      <c r="C363" s="92"/>
      <c r="D363" s="157">
        <f>PRODUCT(Лист1!G82,$A$258)</f>
        <v>0.36099999999999999</v>
      </c>
      <c r="E363" s="279"/>
      <c r="F363" s="229">
        <f t="shared" si="16"/>
        <v>0</v>
      </c>
      <c r="J363" s="430"/>
    </row>
    <row r="364" spans="1:10" hidden="1" x14ac:dyDescent="0.25">
      <c r="A364" s="198" t="e">
        <f>'таланты+инициативы0,278'!#REF!</f>
        <v>#REF!</v>
      </c>
      <c r="B364" s="157" t="s">
        <v>82</v>
      </c>
      <c r="C364" s="92"/>
      <c r="D364" s="157">
        <f>PRODUCT(Лист1!G83,$A$258)</f>
        <v>0.36099999999999999</v>
      </c>
      <c r="E364" s="279"/>
      <c r="F364" s="229">
        <f t="shared" si="16"/>
        <v>0</v>
      </c>
      <c r="J364" s="430"/>
    </row>
    <row r="365" spans="1:10" hidden="1" x14ac:dyDescent="0.25">
      <c r="A365" s="198" t="e">
        <f>'таланты+инициативы0,278'!#REF!</f>
        <v>#REF!</v>
      </c>
      <c r="B365" s="157" t="s">
        <v>82</v>
      </c>
      <c r="C365" s="92"/>
      <c r="D365" s="157">
        <f>PRODUCT(Лист1!G84,$A$258)</f>
        <v>0.36099999999999999</v>
      </c>
      <c r="E365" s="279"/>
      <c r="F365" s="229">
        <f t="shared" ref="F365:F428" si="17">D365*E365</f>
        <v>0</v>
      </c>
      <c r="J365" s="430"/>
    </row>
    <row r="366" spans="1:10" hidden="1" x14ac:dyDescent="0.25">
      <c r="A366" s="198" t="e">
        <f>'таланты+инициативы0,278'!#REF!</f>
        <v>#REF!</v>
      </c>
      <c r="B366" s="157" t="s">
        <v>82</v>
      </c>
      <c r="C366" s="92"/>
      <c r="D366" s="157">
        <f>PRODUCT(Лист1!G85,$A$258)</f>
        <v>0.36099999999999999</v>
      </c>
      <c r="E366" s="279"/>
      <c r="F366" s="229">
        <f t="shared" si="17"/>
        <v>0</v>
      </c>
      <c r="J366" s="430"/>
    </row>
    <row r="367" spans="1:10" hidden="1" x14ac:dyDescent="0.25">
      <c r="A367" s="198" t="e">
        <f>'таланты+инициативы0,278'!#REF!</f>
        <v>#REF!</v>
      </c>
      <c r="B367" s="157" t="s">
        <v>82</v>
      </c>
      <c r="C367" s="92"/>
      <c r="D367" s="157">
        <f>PRODUCT(Лист1!G86,$A$258)</f>
        <v>0.36099999999999999</v>
      </c>
      <c r="E367" s="279"/>
      <c r="F367" s="229">
        <f t="shared" si="17"/>
        <v>0</v>
      </c>
      <c r="J367" s="430"/>
    </row>
    <row r="368" spans="1:10" hidden="1" x14ac:dyDescent="0.25">
      <c r="A368" s="198" t="e">
        <f>'таланты+инициативы0,278'!#REF!</f>
        <v>#REF!</v>
      </c>
      <c r="B368" s="157" t="s">
        <v>82</v>
      </c>
      <c r="C368" s="92"/>
      <c r="D368" s="157">
        <f>PRODUCT(Лист1!G87,$A$258)</f>
        <v>0.36099999999999999</v>
      </c>
      <c r="E368" s="279"/>
      <c r="F368" s="229">
        <f t="shared" si="17"/>
        <v>0</v>
      </c>
      <c r="J368" s="430"/>
    </row>
    <row r="369" spans="1:10" hidden="1" x14ac:dyDescent="0.25">
      <c r="A369" s="198" t="e">
        <f>'таланты+инициативы0,278'!#REF!</f>
        <v>#REF!</v>
      </c>
      <c r="B369" s="157" t="s">
        <v>82</v>
      </c>
      <c r="C369" s="92"/>
      <c r="D369" s="157">
        <f>PRODUCT(Лист1!G88,$A$258)</f>
        <v>0.36099999999999999</v>
      </c>
      <c r="E369" s="279"/>
      <c r="F369" s="229">
        <f t="shared" si="17"/>
        <v>0</v>
      </c>
      <c r="J369" s="430"/>
    </row>
    <row r="370" spans="1:10" hidden="1" x14ac:dyDescent="0.25">
      <c r="A370" s="198" t="e">
        <f>'таланты+инициативы0,278'!#REF!</f>
        <v>#REF!</v>
      </c>
      <c r="B370" s="157" t="s">
        <v>82</v>
      </c>
      <c r="C370" s="92"/>
      <c r="D370" s="157">
        <f>PRODUCT(Лист1!G89,$A$258)</f>
        <v>0.36099999999999999</v>
      </c>
      <c r="E370" s="279"/>
      <c r="F370" s="229">
        <f t="shared" si="17"/>
        <v>0</v>
      </c>
      <c r="J370" s="430"/>
    </row>
    <row r="371" spans="1:10" hidden="1" x14ac:dyDescent="0.25">
      <c r="A371" s="198" t="e">
        <f>'таланты+инициативы0,278'!#REF!</f>
        <v>#REF!</v>
      </c>
      <c r="B371" s="157" t="s">
        <v>82</v>
      </c>
      <c r="C371" s="92"/>
      <c r="D371" s="157">
        <f>PRODUCT(Лист1!G90,$A$258)</f>
        <v>0.36099999999999999</v>
      </c>
      <c r="E371" s="279"/>
      <c r="F371" s="229">
        <f t="shared" si="17"/>
        <v>0</v>
      </c>
      <c r="J371" s="430"/>
    </row>
    <row r="372" spans="1:10" hidden="1" x14ac:dyDescent="0.25">
      <c r="A372" s="198" t="e">
        <f>'таланты+инициативы0,278'!#REF!</f>
        <v>#REF!</v>
      </c>
      <c r="B372" s="157" t="s">
        <v>82</v>
      </c>
      <c r="C372" s="92"/>
      <c r="D372" s="157">
        <f>PRODUCT(Лист1!G91,$A$258)</f>
        <v>0.36099999999999999</v>
      </c>
      <c r="E372" s="279"/>
      <c r="F372" s="229">
        <f t="shared" si="17"/>
        <v>0</v>
      </c>
      <c r="J372" s="430"/>
    </row>
    <row r="373" spans="1:10" hidden="1" x14ac:dyDescent="0.25">
      <c r="A373" s="198" t="e">
        <f>'таланты+инициативы0,278'!#REF!</f>
        <v>#REF!</v>
      </c>
      <c r="B373" s="157" t="s">
        <v>82</v>
      </c>
      <c r="C373" s="92"/>
      <c r="D373" s="157">
        <f>PRODUCT(Лист1!G92,$A$258)</f>
        <v>0.36099999999999999</v>
      </c>
      <c r="E373" s="279"/>
      <c r="F373" s="229">
        <f t="shared" si="17"/>
        <v>0</v>
      </c>
      <c r="J373" s="430"/>
    </row>
    <row r="374" spans="1:10" hidden="1" x14ac:dyDescent="0.25">
      <c r="A374" s="198" t="e">
        <f>'таланты+инициативы0,278'!#REF!</f>
        <v>#REF!</v>
      </c>
      <c r="B374" s="157" t="s">
        <v>82</v>
      </c>
      <c r="C374" s="92"/>
      <c r="D374" s="157">
        <f>PRODUCT(Лист1!G93,$A$258)</f>
        <v>0.36099999999999999</v>
      </c>
      <c r="E374" s="279">
        <f>Лист1!H93</f>
        <v>0</v>
      </c>
      <c r="F374" s="229">
        <f t="shared" si="17"/>
        <v>0</v>
      </c>
      <c r="J374" s="430"/>
    </row>
    <row r="375" spans="1:10" hidden="1" x14ac:dyDescent="0.25">
      <c r="A375" s="198" t="e">
        <f>'таланты+инициативы0,278'!#REF!</f>
        <v>#REF!</v>
      </c>
      <c r="B375" s="157" t="s">
        <v>82</v>
      </c>
      <c r="C375" s="92"/>
      <c r="D375" s="157">
        <f>PRODUCT(Лист1!G94,$A$258)</f>
        <v>0.36099999999999999</v>
      </c>
      <c r="E375" s="279">
        <f>Лист1!H94</f>
        <v>0</v>
      </c>
      <c r="F375" s="229">
        <f t="shared" si="17"/>
        <v>0</v>
      </c>
      <c r="J375" s="430"/>
    </row>
    <row r="376" spans="1:10" hidden="1" x14ac:dyDescent="0.25">
      <c r="A376" s="198" t="e">
        <f>'таланты+инициативы0,278'!#REF!</f>
        <v>#REF!</v>
      </c>
      <c r="B376" s="157" t="s">
        <v>82</v>
      </c>
      <c r="C376" s="92"/>
      <c r="D376" s="157">
        <f>PRODUCT(Лист1!G95,$A$258)</f>
        <v>0.36099999999999999</v>
      </c>
      <c r="E376" s="279">
        <f>Лист1!H95</f>
        <v>0</v>
      </c>
      <c r="F376" s="229">
        <f t="shared" si="17"/>
        <v>0</v>
      </c>
      <c r="J376" s="430"/>
    </row>
    <row r="377" spans="1:10" hidden="1" x14ac:dyDescent="0.25">
      <c r="A377" s="198" t="e">
        <f>'таланты+инициативы0,278'!#REF!</f>
        <v>#REF!</v>
      </c>
      <c r="B377" s="157" t="s">
        <v>82</v>
      </c>
      <c r="C377" s="92"/>
      <c r="D377" s="157">
        <f>PRODUCT(Лист1!G96,$A$258)</f>
        <v>0.36099999999999999</v>
      </c>
      <c r="E377" s="279">
        <f>Лист1!H96</f>
        <v>0</v>
      </c>
      <c r="F377" s="229">
        <f t="shared" si="17"/>
        <v>0</v>
      </c>
      <c r="J377" s="430"/>
    </row>
    <row r="378" spans="1:10" hidden="1" x14ac:dyDescent="0.25">
      <c r="A378" s="198" t="e">
        <f>'таланты+инициативы0,278'!#REF!</f>
        <v>#REF!</v>
      </c>
      <c r="B378" s="157" t="s">
        <v>82</v>
      </c>
      <c r="C378" s="92"/>
      <c r="D378" s="157">
        <f>PRODUCT(Лист1!G97,$A$258)</f>
        <v>0.36099999999999999</v>
      </c>
      <c r="E378" s="279">
        <f>Лист1!H97</f>
        <v>0</v>
      </c>
      <c r="F378" s="229">
        <f t="shared" si="17"/>
        <v>0</v>
      </c>
      <c r="J378" s="430"/>
    </row>
    <row r="379" spans="1:10" hidden="1" x14ac:dyDescent="0.25">
      <c r="A379" s="198" t="e">
        <f>'таланты+инициативы0,278'!#REF!</f>
        <v>#REF!</v>
      </c>
      <c r="B379" s="157" t="s">
        <v>82</v>
      </c>
      <c r="C379" s="92"/>
      <c r="D379" s="157">
        <f>PRODUCT(Лист1!G98,$A$258)</f>
        <v>0.36099999999999999</v>
      </c>
      <c r="E379" s="279">
        <f>Лист1!H98</f>
        <v>0</v>
      </c>
      <c r="F379" s="229">
        <f t="shared" si="17"/>
        <v>0</v>
      </c>
      <c r="J379" s="430"/>
    </row>
    <row r="380" spans="1:10" hidden="1" x14ac:dyDescent="0.25">
      <c r="A380" s="198" t="e">
        <f>'таланты+инициативы0,278'!#REF!</f>
        <v>#REF!</v>
      </c>
      <c r="B380" s="157" t="s">
        <v>82</v>
      </c>
      <c r="C380" s="92"/>
      <c r="D380" s="157">
        <f>PRODUCT(Лист1!G99,$A$258)</f>
        <v>0.36099999999999999</v>
      </c>
      <c r="E380" s="279">
        <f>Лист1!H99</f>
        <v>0</v>
      </c>
      <c r="F380" s="229">
        <f t="shared" si="17"/>
        <v>0</v>
      </c>
      <c r="J380" s="430"/>
    </row>
    <row r="381" spans="1:10" hidden="1" x14ac:dyDescent="0.25">
      <c r="A381" s="198" t="e">
        <f>'таланты+инициативы0,278'!#REF!</f>
        <v>#REF!</v>
      </c>
      <c r="B381" s="157" t="s">
        <v>82</v>
      </c>
      <c r="C381" s="92"/>
      <c r="D381" s="157">
        <f>PRODUCT(Лист1!G100,$A$258)</f>
        <v>0.36099999999999999</v>
      </c>
      <c r="E381" s="279">
        <f>Лист1!H100</f>
        <v>0</v>
      </c>
      <c r="F381" s="229">
        <f t="shared" si="17"/>
        <v>0</v>
      </c>
      <c r="J381" s="430"/>
    </row>
    <row r="382" spans="1:10" hidden="1" x14ac:dyDescent="0.25">
      <c r="A382" s="198" t="e">
        <f>'таланты+инициативы0,278'!#REF!</f>
        <v>#REF!</v>
      </c>
      <c r="B382" s="157" t="s">
        <v>82</v>
      </c>
      <c r="C382" s="92"/>
      <c r="D382" s="157">
        <f>PRODUCT(Лист1!G101,$A$258)</f>
        <v>0.36099999999999999</v>
      </c>
      <c r="E382" s="279">
        <f>Лист1!H101</f>
        <v>0</v>
      </c>
      <c r="F382" s="229">
        <f t="shared" si="17"/>
        <v>0</v>
      </c>
      <c r="J382" s="430"/>
    </row>
    <row r="383" spans="1:10" hidden="1" x14ac:dyDescent="0.25">
      <c r="A383" s="198" t="e">
        <f>'таланты+инициативы0,278'!#REF!</f>
        <v>#REF!</v>
      </c>
      <c r="B383" s="157" t="s">
        <v>82</v>
      </c>
      <c r="C383" s="92"/>
      <c r="D383" s="157">
        <f>PRODUCT(Лист1!G102,$A$258)</f>
        <v>0.36099999999999999</v>
      </c>
      <c r="E383" s="279">
        <f>Лист1!H102</f>
        <v>0</v>
      </c>
      <c r="F383" s="229">
        <f t="shared" si="17"/>
        <v>0</v>
      </c>
      <c r="J383" s="430"/>
    </row>
    <row r="384" spans="1:10" hidden="1" x14ac:dyDescent="0.25">
      <c r="A384" s="198" t="e">
        <f>'таланты+инициативы0,278'!#REF!</f>
        <v>#REF!</v>
      </c>
      <c r="B384" s="157" t="s">
        <v>82</v>
      </c>
      <c r="C384" s="92"/>
      <c r="D384" s="157">
        <f>PRODUCT(Лист1!G103,$A$258)</f>
        <v>0.36099999999999999</v>
      </c>
      <c r="E384" s="279">
        <f>Лист1!H103</f>
        <v>0</v>
      </c>
      <c r="F384" s="229">
        <f t="shared" si="17"/>
        <v>0</v>
      </c>
      <c r="J384" s="430"/>
    </row>
    <row r="385" spans="1:10" hidden="1" x14ac:dyDescent="0.25">
      <c r="A385" s="198" t="e">
        <f>'таланты+инициативы0,278'!#REF!</f>
        <v>#REF!</v>
      </c>
      <c r="B385" s="157" t="s">
        <v>82</v>
      </c>
      <c r="C385" s="92"/>
      <c r="D385" s="157">
        <f>PRODUCT(Лист1!G104,$A$258)</f>
        <v>0.36099999999999999</v>
      </c>
      <c r="E385" s="279">
        <f>Лист1!H104</f>
        <v>0</v>
      </c>
      <c r="F385" s="229">
        <f t="shared" si="17"/>
        <v>0</v>
      </c>
      <c r="J385" s="430"/>
    </row>
    <row r="386" spans="1:10" hidden="1" x14ac:dyDescent="0.25">
      <c r="A386" s="198" t="e">
        <f>'таланты+инициативы0,278'!#REF!</f>
        <v>#REF!</v>
      </c>
      <c r="B386" s="157" t="s">
        <v>82</v>
      </c>
      <c r="C386" s="92"/>
      <c r="D386" s="157">
        <f>PRODUCT(Лист1!G105,$A$258)</f>
        <v>0.36099999999999999</v>
      </c>
      <c r="E386" s="279">
        <f>Лист1!H105</f>
        <v>0</v>
      </c>
      <c r="F386" s="229">
        <f t="shared" si="17"/>
        <v>0</v>
      </c>
      <c r="J386" s="430"/>
    </row>
    <row r="387" spans="1:10" hidden="1" x14ac:dyDescent="0.25">
      <c r="A387" s="198" t="e">
        <f>'таланты+инициативы0,278'!#REF!</f>
        <v>#REF!</v>
      </c>
      <c r="B387" s="157" t="s">
        <v>82</v>
      </c>
      <c r="C387" s="92"/>
      <c r="D387" s="157">
        <f>PRODUCT(Лист1!G106,$A$258)</f>
        <v>0.36099999999999999</v>
      </c>
      <c r="E387" s="279">
        <f>Лист1!H106</f>
        <v>0</v>
      </c>
      <c r="F387" s="229">
        <f t="shared" si="17"/>
        <v>0</v>
      </c>
      <c r="J387" s="430"/>
    </row>
    <row r="388" spans="1:10" hidden="1" x14ac:dyDescent="0.25">
      <c r="A388" s="198" t="e">
        <f>'таланты+инициативы0,278'!#REF!</f>
        <v>#REF!</v>
      </c>
      <c r="B388" s="157" t="s">
        <v>82</v>
      </c>
      <c r="C388" s="92"/>
      <c r="D388" s="157">
        <f>PRODUCT(Лист1!G107,$A$258)</f>
        <v>0.36099999999999999</v>
      </c>
      <c r="E388" s="279">
        <f>Лист1!H107</f>
        <v>0</v>
      </c>
      <c r="F388" s="229">
        <f t="shared" si="17"/>
        <v>0</v>
      </c>
      <c r="J388" s="430"/>
    </row>
    <row r="389" spans="1:10" hidden="1" x14ac:dyDescent="0.25">
      <c r="A389" s="198" t="e">
        <f>'таланты+инициативы0,278'!#REF!</f>
        <v>#REF!</v>
      </c>
      <c r="B389" s="157" t="s">
        <v>82</v>
      </c>
      <c r="C389" s="92"/>
      <c r="D389" s="157">
        <f>PRODUCT(Лист1!G108,$A$258)</f>
        <v>0.36099999999999999</v>
      </c>
      <c r="E389" s="279">
        <f>Лист1!H108</f>
        <v>0</v>
      </c>
      <c r="F389" s="229">
        <f t="shared" si="17"/>
        <v>0</v>
      </c>
      <c r="J389" s="430"/>
    </row>
    <row r="390" spans="1:10" hidden="1" x14ac:dyDescent="0.25">
      <c r="A390" s="198" t="e">
        <f>'таланты+инициативы0,278'!#REF!</f>
        <v>#REF!</v>
      </c>
      <c r="B390" s="157" t="s">
        <v>82</v>
      </c>
      <c r="C390" s="92"/>
      <c r="D390" s="157">
        <f>PRODUCT(Лист1!G109,$A$258)</f>
        <v>0.36099999999999999</v>
      </c>
      <c r="E390" s="279">
        <f>Лист1!H109</f>
        <v>0</v>
      </c>
      <c r="F390" s="229">
        <f t="shared" si="17"/>
        <v>0</v>
      </c>
      <c r="J390" s="430"/>
    </row>
    <row r="391" spans="1:10" hidden="1" x14ac:dyDescent="0.25">
      <c r="A391" s="198" t="e">
        <f>'таланты+инициативы0,278'!#REF!</f>
        <v>#REF!</v>
      </c>
      <c r="B391" s="157" t="s">
        <v>82</v>
      </c>
      <c r="C391" s="92"/>
      <c r="D391" s="157">
        <f>PRODUCT(Лист1!G110,$A$258)</f>
        <v>0.36099999999999999</v>
      </c>
      <c r="E391" s="279">
        <f>Лист1!H110</f>
        <v>0</v>
      </c>
      <c r="F391" s="229">
        <f t="shared" si="17"/>
        <v>0</v>
      </c>
      <c r="J391" s="430"/>
    </row>
    <row r="392" spans="1:10" hidden="1" x14ac:dyDescent="0.25">
      <c r="A392" s="198" t="e">
        <f>'таланты+инициативы0,278'!#REF!</f>
        <v>#REF!</v>
      </c>
      <c r="B392" s="157" t="s">
        <v>82</v>
      </c>
      <c r="C392" s="92"/>
      <c r="D392" s="157">
        <f>PRODUCT(Лист1!G111,$A$258)</f>
        <v>0.36099999999999999</v>
      </c>
      <c r="E392" s="279">
        <f>Лист1!H111</f>
        <v>0</v>
      </c>
      <c r="F392" s="229">
        <f t="shared" si="17"/>
        <v>0</v>
      </c>
      <c r="J392" s="430"/>
    </row>
    <row r="393" spans="1:10" hidden="1" x14ac:dyDescent="0.25">
      <c r="A393" s="198" t="e">
        <f>'таланты+инициативы0,278'!#REF!</f>
        <v>#REF!</v>
      </c>
      <c r="B393" s="157" t="s">
        <v>82</v>
      </c>
      <c r="C393" s="92"/>
      <c r="D393" s="157">
        <f>PRODUCT(Лист1!G112,$A$258)</f>
        <v>0.36099999999999999</v>
      </c>
      <c r="E393" s="279">
        <f>Лист1!H112</f>
        <v>0</v>
      </c>
      <c r="F393" s="229">
        <f t="shared" si="17"/>
        <v>0</v>
      </c>
      <c r="J393" s="430"/>
    </row>
    <row r="394" spans="1:10" hidden="1" x14ac:dyDescent="0.25">
      <c r="A394" s="198" t="e">
        <f>'таланты+инициативы0,278'!#REF!</f>
        <v>#REF!</v>
      </c>
      <c r="B394" s="157" t="s">
        <v>82</v>
      </c>
      <c r="C394" s="92"/>
      <c r="D394" s="157">
        <f>PRODUCT(Лист1!G113,$A$258)</f>
        <v>0.36099999999999999</v>
      </c>
      <c r="E394" s="279">
        <f>Лист1!H113</f>
        <v>0</v>
      </c>
      <c r="F394" s="229">
        <f t="shared" si="17"/>
        <v>0</v>
      </c>
      <c r="J394" s="430"/>
    </row>
    <row r="395" spans="1:10" hidden="1" x14ac:dyDescent="0.25">
      <c r="A395" s="198" t="e">
        <f>'таланты+инициативы0,278'!#REF!</f>
        <v>#REF!</v>
      </c>
      <c r="B395" s="157" t="s">
        <v>82</v>
      </c>
      <c r="C395" s="92"/>
      <c r="D395" s="157">
        <f>PRODUCT(Лист1!G114,$A$258)</f>
        <v>0.36099999999999999</v>
      </c>
      <c r="E395" s="279">
        <f>Лист1!H114</f>
        <v>0</v>
      </c>
      <c r="F395" s="229">
        <f t="shared" si="17"/>
        <v>0</v>
      </c>
      <c r="J395" s="430"/>
    </row>
    <row r="396" spans="1:10" hidden="1" x14ac:dyDescent="0.25">
      <c r="A396" s="198" t="e">
        <f>'таланты+инициативы0,278'!#REF!</f>
        <v>#REF!</v>
      </c>
      <c r="B396" s="157" t="s">
        <v>82</v>
      </c>
      <c r="C396" s="92"/>
      <c r="D396" s="157">
        <f>PRODUCT(Лист1!G115,$A$258)</f>
        <v>0.36099999999999999</v>
      </c>
      <c r="E396" s="279">
        <f>Лист1!H115</f>
        <v>0</v>
      </c>
      <c r="F396" s="229">
        <f t="shared" si="17"/>
        <v>0</v>
      </c>
      <c r="J396" s="430"/>
    </row>
    <row r="397" spans="1:10" hidden="1" x14ac:dyDescent="0.25">
      <c r="A397" s="198" t="e">
        <f>'таланты+инициативы0,278'!#REF!</f>
        <v>#REF!</v>
      </c>
      <c r="B397" s="157" t="s">
        <v>82</v>
      </c>
      <c r="C397" s="92"/>
      <c r="D397" s="157">
        <f>PRODUCT(Лист1!G116,$A$258)</f>
        <v>0.36099999999999999</v>
      </c>
      <c r="E397" s="279">
        <f>Лист1!H116</f>
        <v>0</v>
      </c>
      <c r="F397" s="229">
        <f t="shared" si="17"/>
        <v>0</v>
      </c>
      <c r="J397" s="430"/>
    </row>
    <row r="398" spans="1:10" hidden="1" x14ac:dyDescent="0.25">
      <c r="A398" s="198" t="e">
        <f>'таланты+инициативы0,278'!#REF!</f>
        <v>#REF!</v>
      </c>
      <c r="B398" s="157" t="s">
        <v>82</v>
      </c>
      <c r="C398" s="92"/>
      <c r="D398" s="157">
        <f>PRODUCT(Лист1!G117,$A$258)</f>
        <v>0.36099999999999999</v>
      </c>
      <c r="E398" s="279">
        <f>Лист1!H117</f>
        <v>0</v>
      </c>
      <c r="F398" s="229">
        <f t="shared" si="17"/>
        <v>0</v>
      </c>
      <c r="J398" s="430"/>
    </row>
    <row r="399" spans="1:10" hidden="1" x14ac:dyDescent="0.25">
      <c r="A399" s="198" t="e">
        <f>'таланты+инициативы0,278'!#REF!</f>
        <v>#REF!</v>
      </c>
      <c r="B399" s="157" t="s">
        <v>82</v>
      </c>
      <c r="C399" s="92"/>
      <c r="D399" s="157">
        <f>PRODUCT(Лист1!G118,$A$258)</f>
        <v>0.36099999999999999</v>
      </c>
      <c r="E399" s="279">
        <f>Лист1!H118</f>
        <v>0</v>
      </c>
      <c r="F399" s="229">
        <f t="shared" si="17"/>
        <v>0</v>
      </c>
      <c r="J399" s="430"/>
    </row>
    <row r="400" spans="1:10" hidden="1" x14ac:dyDescent="0.25">
      <c r="A400" s="198" t="e">
        <f>'таланты+инициативы0,278'!#REF!</f>
        <v>#REF!</v>
      </c>
      <c r="B400" s="157" t="s">
        <v>82</v>
      </c>
      <c r="C400" s="92"/>
      <c r="D400" s="157">
        <f>PRODUCT(Лист1!G119,$A$258)</f>
        <v>0.36099999999999999</v>
      </c>
      <c r="E400" s="279">
        <f>Лист1!H119</f>
        <v>0</v>
      </c>
      <c r="F400" s="229">
        <f t="shared" si="17"/>
        <v>0</v>
      </c>
      <c r="J400" s="430"/>
    </row>
    <row r="401" spans="1:10" hidden="1" x14ac:dyDescent="0.25">
      <c r="A401" s="198" t="e">
        <f>'таланты+инициативы0,278'!#REF!</f>
        <v>#REF!</v>
      </c>
      <c r="B401" s="157" t="s">
        <v>82</v>
      </c>
      <c r="C401" s="92"/>
      <c r="D401" s="157">
        <f>PRODUCT(Лист1!G120,$A$258)</f>
        <v>0.36099999999999999</v>
      </c>
      <c r="E401" s="279">
        <f>Лист1!H120</f>
        <v>0</v>
      </c>
      <c r="F401" s="229">
        <f t="shared" si="17"/>
        <v>0</v>
      </c>
      <c r="J401" s="430"/>
    </row>
    <row r="402" spans="1:10" hidden="1" x14ac:dyDescent="0.25">
      <c r="A402" s="198" t="e">
        <f>'таланты+инициативы0,278'!#REF!</f>
        <v>#REF!</v>
      </c>
      <c r="B402" s="157" t="s">
        <v>82</v>
      </c>
      <c r="C402" s="92"/>
      <c r="D402" s="157">
        <f>PRODUCT(Лист1!G121,$A$258)</f>
        <v>0.36099999999999999</v>
      </c>
      <c r="E402" s="279">
        <f>Лист1!H121</f>
        <v>0</v>
      </c>
      <c r="F402" s="229">
        <f t="shared" si="17"/>
        <v>0</v>
      </c>
      <c r="J402" s="430"/>
    </row>
    <row r="403" spans="1:10" hidden="1" x14ac:dyDescent="0.25">
      <c r="A403" s="198" t="e">
        <f>'таланты+инициативы0,278'!#REF!</f>
        <v>#REF!</v>
      </c>
      <c r="B403" s="157" t="s">
        <v>82</v>
      </c>
      <c r="C403" s="92"/>
      <c r="D403" s="157">
        <f>PRODUCT(Лист1!G122,$A$258)</f>
        <v>0.36099999999999999</v>
      </c>
      <c r="E403" s="279">
        <f>Лист1!H122</f>
        <v>0</v>
      </c>
      <c r="F403" s="229">
        <f t="shared" si="17"/>
        <v>0</v>
      </c>
      <c r="J403" s="430"/>
    </row>
    <row r="404" spans="1:10" hidden="1" x14ac:dyDescent="0.25">
      <c r="A404" s="198" t="e">
        <f>'таланты+инициативы0,278'!#REF!</f>
        <v>#REF!</v>
      </c>
      <c r="B404" s="157" t="s">
        <v>82</v>
      </c>
      <c r="C404" s="304"/>
      <c r="D404" s="157">
        <f>PRODUCT(Лист1!G123,$A$258)</f>
        <v>0.36099999999999999</v>
      </c>
      <c r="E404" s="279">
        <f>Лист1!H123</f>
        <v>0</v>
      </c>
      <c r="F404" s="229">
        <f t="shared" si="17"/>
        <v>0</v>
      </c>
      <c r="J404" s="430"/>
    </row>
    <row r="405" spans="1:10" hidden="1" x14ac:dyDescent="0.25">
      <c r="A405" s="198" t="e">
        <f>'таланты+инициативы0,278'!#REF!</f>
        <v>#REF!</v>
      </c>
      <c r="B405" s="157" t="s">
        <v>82</v>
      </c>
      <c r="C405" s="304"/>
      <c r="D405" s="157">
        <f>PRODUCT(Лист1!G124,$A$258)</f>
        <v>0.36099999999999999</v>
      </c>
      <c r="E405" s="279">
        <f>Лист1!H124</f>
        <v>0</v>
      </c>
      <c r="F405" s="229">
        <f t="shared" si="17"/>
        <v>0</v>
      </c>
      <c r="J405" s="430"/>
    </row>
    <row r="406" spans="1:10" hidden="1" x14ac:dyDescent="0.25">
      <c r="A406" s="198" t="e">
        <f>'таланты+инициативы0,278'!#REF!</f>
        <v>#REF!</v>
      </c>
      <c r="B406" s="157" t="s">
        <v>82</v>
      </c>
      <c r="C406" s="304"/>
      <c r="D406" s="157">
        <f>PRODUCT(Лист1!G125,$A$258)</f>
        <v>0.36099999999999999</v>
      </c>
      <c r="E406" s="279">
        <f>Лист1!H125</f>
        <v>0</v>
      </c>
      <c r="F406" s="229">
        <f t="shared" si="17"/>
        <v>0</v>
      </c>
      <c r="J406" s="430"/>
    </row>
    <row r="407" spans="1:10" hidden="1" x14ac:dyDescent="0.25">
      <c r="A407" s="198" t="e">
        <f>'таланты+инициативы0,278'!#REF!</f>
        <v>#REF!</v>
      </c>
      <c r="B407" s="157" t="s">
        <v>82</v>
      </c>
      <c r="C407" s="304"/>
      <c r="D407" s="157">
        <f>PRODUCT(Лист1!G126,$A$258)</f>
        <v>0.36099999999999999</v>
      </c>
      <c r="E407" s="279">
        <f>Лист1!H126</f>
        <v>0</v>
      </c>
      <c r="F407" s="229">
        <f t="shared" si="17"/>
        <v>0</v>
      </c>
      <c r="J407" s="430"/>
    </row>
    <row r="408" spans="1:10" hidden="1" x14ac:dyDescent="0.25">
      <c r="A408" s="198" t="e">
        <f>'таланты+инициативы0,278'!#REF!</f>
        <v>#REF!</v>
      </c>
      <c r="B408" s="157" t="s">
        <v>82</v>
      </c>
      <c r="C408" s="304"/>
      <c r="D408" s="157">
        <f>PRODUCT(Лист1!G127,$A$258)</f>
        <v>0.36099999999999999</v>
      </c>
      <c r="E408" s="279">
        <f>Лист1!H127</f>
        <v>0</v>
      </c>
      <c r="F408" s="229">
        <f t="shared" si="17"/>
        <v>0</v>
      </c>
      <c r="J408" s="430"/>
    </row>
    <row r="409" spans="1:10" hidden="1" x14ac:dyDescent="0.25">
      <c r="A409" s="198" t="e">
        <f>'таланты+инициативы0,278'!#REF!</f>
        <v>#REF!</v>
      </c>
      <c r="B409" s="157" t="s">
        <v>82</v>
      </c>
      <c r="C409" s="304"/>
      <c r="D409" s="157">
        <f>PRODUCT(Лист1!G128,$A$258)</f>
        <v>0.36099999999999999</v>
      </c>
      <c r="E409" s="279">
        <f>Лист1!H128</f>
        <v>0</v>
      </c>
      <c r="F409" s="229">
        <f t="shared" si="17"/>
        <v>0</v>
      </c>
      <c r="J409" s="430"/>
    </row>
    <row r="410" spans="1:10" hidden="1" x14ac:dyDescent="0.25">
      <c r="A410" s="198" t="e">
        <f>'таланты+инициативы0,278'!#REF!</f>
        <v>#REF!</v>
      </c>
      <c r="B410" s="157" t="s">
        <v>82</v>
      </c>
      <c r="C410" s="304"/>
      <c r="D410" s="157">
        <f>PRODUCT(Лист1!G129,$A$258)</f>
        <v>0.36099999999999999</v>
      </c>
      <c r="E410" s="279">
        <f>Лист1!H129</f>
        <v>0</v>
      </c>
      <c r="F410" s="229">
        <f t="shared" si="17"/>
        <v>0</v>
      </c>
      <c r="J410" s="430"/>
    </row>
    <row r="411" spans="1:10" hidden="1" x14ac:dyDescent="0.25">
      <c r="A411" s="198" t="e">
        <f>'таланты+инициативы0,278'!#REF!</f>
        <v>#REF!</v>
      </c>
      <c r="B411" s="157" t="s">
        <v>82</v>
      </c>
      <c r="C411" s="304"/>
      <c r="D411" s="157">
        <f>PRODUCT(Лист1!G130,$A$258)</f>
        <v>0.36099999999999999</v>
      </c>
      <c r="E411" s="279">
        <f>Лист1!H130</f>
        <v>0</v>
      </c>
      <c r="F411" s="229">
        <f t="shared" si="17"/>
        <v>0</v>
      </c>
      <c r="J411" s="430"/>
    </row>
    <row r="412" spans="1:10" hidden="1" x14ac:dyDescent="0.25">
      <c r="A412" s="198" t="e">
        <f>'таланты+инициативы0,278'!#REF!</f>
        <v>#REF!</v>
      </c>
      <c r="B412" s="157" t="s">
        <v>82</v>
      </c>
      <c r="C412" s="304"/>
      <c r="D412" s="157">
        <f>PRODUCT(Лист1!G131,$A$258)</f>
        <v>0.36099999999999999</v>
      </c>
      <c r="E412" s="279">
        <f>Лист1!H131</f>
        <v>0</v>
      </c>
      <c r="F412" s="229">
        <f t="shared" si="17"/>
        <v>0</v>
      </c>
      <c r="J412" s="430"/>
    </row>
    <row r="413" spans="1:10" hidden="1" x14ac:dyDescent="0.25">
      <c r="A413" s="198" t="e">
        <f>'таланты+инициативы0,278'!#REF!</f>
        <v>#REF!</v>
      </c>
      <c r="B413" s="157" t="s">
        <v>82</v>
      </c>
      <c r="C413" s="304"/>
      <c r="D413" s="157">
        <f>PRODUCT(Лист1!G132,$A$258)</f>
        <v>0.36099999999999999</v>
      </c>
      <c r="E413" s="279">
        <f>Лист1!H132</f>
        <v>0</v>
      </c>
      <c r="F413" s="229">
        <f t="shared" si="17"/>
        <v>0</v>
      </c>
      <c r="J413" s="430"/>
    </row>
    <row r="414" spans="1:10" hidden="1" x14ac:dyDescent="0.25">
      <c r="A414" s="198" t="e">
        <f>'таланты+инициативы0,278'!#REF!</f>
        <v>#REF!</v>
      </c>
      <c r="B414" s="157" t="s">
        <v>82</v>
      </c>
      <c r="C414" s="304"/>
      <c r="D414" s="157">
        <f>PRODUCT(Лист1!G133,$A$258)</f>
        <v>0.36099999999999999</v>
      </c>
      <c r="E414" s="279">
        <f>Лист1!H133</f>
        <v>0</v>
      </c>
      <c r="F414" s="229">
        <f t="shared" si="17"/>
        <v>0</v>
      </c>
      <c r="J414" s="430"/>
    </row>
    <row r="415" spans="1:10" hidden="1" x14ac:dyDescent="0.25">
      <c r="A415" s="198" t="e">
        <f>'таланты+инициативы0,278'!#REF!</f>
        <v>#REF!</v>
      </c>
      <c r="B415" s="157" t="s">
        <v>82</v>
      </c>
      <c r="C415" s="304"/>
      <c r="D415" s="157">
        <f>PRODUCT(Лист1!G134,$A$258)</f>
        <v>0.36099999999999999</v>
      </c>
      <c r="E415" s="279">
        <f>Лист1!H134</f>
        <v>0</v>
      </c>
      <c r="F415" s="229">
        <f t="shared" si="17"/>
        <v>0</v>
      </c>
      <c r="J415" s="430"/>
    </row>
    <row r="416" spans="1:10" hidden="1" x14ac:dyDescent="0.25">
      <c r="A416" s="198" t="e">
        <f>'таланты+инициативы0,278'!#REF!</f>
        <v>#REF!</v>
      </c>
      <c r="B416" s="157" t="s">
        <v>82</v>
      </c>
      <c r="C416" s="304"/>
      <c r="D416" s="157">
        <f>PRODUCT(Лист1!G135,$A$258)</f>
        <v>0.36099999999999999</v>
      </c>
      <c r="E416" s="279">
        <f>Лист1!H135</f>
        <v>0</v>
      </c>
      <c r="F416" s="229">
        <f t="shared" si="17"/>
        <v>0</v>
      </c>
      <c r="J416" s="430"/>
    </row>
    <row r="417" spans="1:10" hidden="1" x14ac:dyDescent="0.25">
      <c r="A417" s="198" t="e">
        <f>'таланты+инициативы0,278'!#REF!</f>
        <v>#REF!</v>
      </c>
      <c r="B417" s="157" t="s">
        <v>82</v>
      </c>
      <c r="C417" s="304"/>
      <c r="D417" s="157">
        <f>PRODUCT(Лист1!G136,$A$258)</f>
        <v>0.36099999999999999</v>
      </c>
      <c r="E417" s="279">
        <f>Лист1!H136</f>
        <v>0</v>
      </c>
      <c r="F417" s="229">
        <f t="shared" si="17"/>
        <v>0</v>
      </c>
      <c r="J417" s="430"/>
    </row>
    <row r="418" spans="1:10" hidden="1" x14ac:dyDescent="0.25">
      <c r="A418" s="198" t="e">
        <f>'таланты+инициативы0,278'!#REF!</f>
        <v>#REF!</v>
      </c>
      <c r="B418" s="157" t="s">
        <v>82</v>
      </c>
      <c r="C418" s="304"/>
      <c r="D418" s="157">
        <f>PRODUCT(Лист1!G137,$A$258)</f>
        <v>0.36099999999999999</v>
      </c>
      <c r="E418" s="279">
        <f>Лист1!H137</f>
        <v>0</v>
      </c>
      <c r="F418" s="229">
        <f t="shared" si="17"/>
        <v>0</v>
      </c>
      <c r="J418" s="430"/>
    </row>
    <row r="419" spans="1:10" hidden="1" x14ac:dyDescent="0.25">
      <c r="A419" s="198" t="e">
        <f>'таланты+инициативы0,278'!#REF!</f>
        <v>#REF!</v>
      </c>
      <c r="B419" s="157" t="s">
        <v>82</v>
      </c>
      <c r="C419" s="205"/>
      <c r="D419" s="157">
        <f>PRODUCT(Лист1!G138,$A$258)</f>
        <v>0.36099999999999999</v>
      </c>
      <c r="E419" s="279">
        <f>Лист1!H138</f>
        <v>0</v>
      </c>
      <c r="F419" s="229">
        <f t="shared" si="17"/>
        <v>0</v>
      </c>
      <c r="J419" s="430"/>
    </row>
    <row r="420" spans="1:10" hidden="1" x14ac:dyDescent="0.25">
      <c r="A420" s="198" t="e">
        <f>'таланты+инициативы0,278'!#REF!</f>
        <v>#REF!</v>
      </c>
      <c r="B420" s="157" t="s">
        <v>82</v>
      </c>
      <c r="C420" s="205"/>
      <c r="D420" s="157">
        <f>PRODUCT(Лист1!G139,$A$258)</f>
        <v>0.36099999999999999</v>
      </c>
      <c r="E420" s="279">
        <f>Лист1!H139</f>
        <v>0</v>
      </c>
      <c r="F420" s="229">
        <f t="shared" si="17"/>
        <v>0</v>
      </c>
      <c r="J420" s="430"/>
    </row>
    <row r="421" spans="1:10" hidden="1" x14ac:dyDescent="0.25">
      <c r="A421" s="198" t="e">
        <f>'таланты+инициативы0,278'!#REF!</f>
        <v>#REF!</v>
      </c>
      <c r="B421" s="157" t="s">
        <v>82</v>
      </c>
      <c r="C421" s="205"/>
      <c r="D421" s="157">
        <f>PRODUCT(Лист1!G140,$A$258)</f>
        <v>0.36099999999999999</v>
      </c>
      <c r="E421" s="279">
        <f>Лист1!H140</f>
        <v>0</v>
      </c>
      <c r="F421" s="229">
        <f t="shared" si="17"/>
        <v>0</v>
      </c>
      <c r="J421" s="430"/>
    </row>
    <row r="422" spans="1:10" hidden="1" x14ac:dyDescent="0.25">
      <c r="A422" s="198" t="e">
        <f>'таланты+инициативы0,278'!#REF!</f>
        <v>#REF!</v>
      </c>
      <c r="B422" s="157" t="s">
        <v>82</v>
      </c>
      <c r="C422" s="205"/>
      <c r="D422" s="157">
        <f>PRODUCT(Лист1!G141,$A$258)</f>
        <v>0.36099999999999999</v>
      </c>
      <c r="E422" s="279">
        <f>Лист1!H141</f>
        <v>0</v>
      </c>
      <c r="F422" s="229">
        <f t="shared" si="17"/>
        <v>0</v>
      </c>
      <c r="J422" s="430"/>
    </row>
    <row r="423" spans="1:10" hidden="1" x14ac:dyDescent="0.25">
      <c r="A423" s="198" t="e">
        <f>'таланты+инициативы0,278'!#REF!</f>
        <v>#REF!</v>
      </c>
      <c r="B423" s="157" t="s">
        <v>82</v>
      </c>
      <c r="C423" s="205"/>
      <c r="D423" s="157">
        <f>PRODUCT(Лист1!G142,$A$258)</f>
        <v>0.36099999999999999</v>
      </c>
      <c r="E423" s="279">
        <f>Лист1!H142</f>
        <v>0</v>
      </c>
      <c r="F423" s="229">
        <f t="shared" si="17"/>
        <v>0</v>
      </c>
      <c r="J423" s="430"/>
    </row>
    <row r="424" spans="1:10" hidden="1" x14ac:dyDescent="0.25">
      <c r="A424" s="198" t="e">
        <f>'таланты+инициативы0,278'!#REF!</f>
        <v>#REF!</v>
      </c>
      <c r="B424" s="157" t="s">
        <v>82</v>
      </c>
      <c r="C424" s="205"/>
      <c r="D424" s="157">
        <f>PRODUCT(Лист1!G143,$A$258)</f>
        <v>0.36099999999999999</v>
      </c>
      <c r="E424" s="279">
        <f>Лист1!H143</f>
        <v>0</v>
      </c>
      <c r="F424" s="229">
        <f t="shared" si="17"/>
        <v>0</v>
      </c>
      <c r="J424" s="430"/>
    </row>
    <row r="425" spans="1:10" hidden="1" x14ac:dyDescent="0.25">
      <c r="A425" s="198" t="e">
        <f>'таланты+инициативы0,278'!#REF!</f>
        <v>#REF!</v>
      </c>
      <c r="B425" s="157" t="s">
        <v>82</v>
      </c>
      <c r="C425" s="205"/>
      <c r="D425" s="157">
        <f>PRODUCT(Лист1!G144,$A$258)</f>
        <v>0.36099999999999999</v>
      </c>
      <c r="E425" s="279">
        <f>Лист1!H144</f>
        <v>0</v>
      </c>
      <c r="F425" s="229">
        <f t="shared" si="17"/>
        <v>0</v>
      </c>
      <c r="J425" s="430"/>
    </row>
    <row r="426" spans="1:10" hidden="1" x14ac:dyDescent="0.25">
      <c r="A426" s="198" t="e">
        <f>'таланты+инициативы0,278'!#REF!</f>
        <v>#REF!</v>
      </c>
      <c r="B426" s="157" t="s">
        <v>82</v>
      </c>
      <c r="C426" s="205"/>
      <c r="D426" s="157">
        <f>PRODUCT(Лист1!G145,$A$258)</f>
        <v>0.36099999999999999</v>
      </c>
      <c r="E426" s="279">
        <f>Лист1!H145</f>
        <v>0</v>
      </c>
      <c r="F426" s="229">
        <f t="shared" si="17"/>
        <v>0</v>
      </c>
      <c r="J426" s="430"/>
    </row>
    <row r="427" spans="1:10" hidden="1" x14ac:dyDescent="0.25">
      <c r="A427" s="198" t="e">
        <f>'таланты+инициативы0,278'!#REF!</f>
        <v>#REF!</v>
      </c>
      <c r="B427" s="157" t="s">
        <v>82</v>
      </c>
      <c r="C427" s="205"/>
      <c r="D427" s="157">
        <f>PRODUCT(Лист1!G146,$A$258)</f>
        <v>0.36099999999999999</v>
      </c>
      <c r="E427" s="279">
        <f>Лист1!H146</f>
        <v>0</v>
      </c>
      <c r="F427" s="229">
        <f t="shared" si="17"/>
        <v>0</v>
      </c>
      <c r="J427" s="430"/>
    </row>
    <row r="428" spans="1:10" hidden="1" x14ac:dyDescent="0.25">
      <c r="A428" s="198" t="e">
        <f>'таланты+инициативы0,278'!#REF!</f>
        <v>#REF!</v>
      </c>
      <c r="B428" s="157" t="s">
        <v>82</v>
      </c>
      <c r="C428" s="205"/>
      <c r="D428" s="157">
        <f>PRODUCT(Лист1!G147,$A$258)</f>
        <v>0.36099999999999999</v>
      </c>
      <c r="E428" s="279">
        <f>Лист1!H147</f>
        <v>0</v>
      </c>
      <c r="F428" s="229">
        <f t="shared" si="17"/>
        <v>0</v>
      </c>
      <c r="J428" s="430"/>
    </row>
    <row r="429" spans="1:10" hidden="1" x14ac:dyDescent="0.25">
      <c r="A429" s="198" t="e">
        <f>'таланты+инициативы0,278'!#REF!</f>
        <v>#REF!</v>
      </c>
      <c r="B429" s="157" t="s">
        <v>82</v>
      </c>
      <c r="C429" s="205"/>
      <c r="D429" s="157">
        <f>PRODUCT(Лист1!G148,$A$258)</f>
        <v>0.36099999999999999</v>
      </c>
      <c r="E429" s="279">
        <f>Лист1!H148</f>
        <v>0</v>
      </c>
      <c r="F429" s="229">
        <f t="shared" ref="F429:F499" si="18">D429*E429</f>
        <v>0</v>
      </c>
      <c r="J429" s="430"/>
    </row>
    <row r="430" spans="1:10" hidden="1" x14ac:dyDescent="0.25">
      <c r="A430" s="198" t="e">
        <f>'таланты+инициативы0,278'!#REF!</f>
        <v>#REF!</v>
      </c>
      <c r="B430" s="157" t="s">
        <v>82</v>
      </c>
      <c r="C430" s="205"/>
      <c r="D430" s="157">
        <f>PRODUCT(Лист1!G149,$A$258)</f>
        <v>0.36099999999999999</v>
      </c>
      <c r="E430" s="279">
        <f>Лист1!H149</f>
        <v>0</v>
      </c>
      <c r="F430" s="229">
        <f t="shared" si="18"/>
        <v>0</v>
      </c>
      <c r="J430" s="430"/>
    </row>
    <row r="431" spans="1:10" hidden="1" x14ac:dyDescent="0.25">
      <c r="A431" s="198" t="e">
        <f>'таланты+инициативы0,278'!#REF!</f>
        <v>#REF!</v>
      </c>
      <c r="B431" s="157" t="s">
        <v>82</v>
      </c>
      <c r="C431" s="205"/>
      <c r="D431" s="157">
        <f>PRODUCT(Лист1!G150,$A$258)</f>
        <v>0.36099999999999999</v>
      </c>
      <c r="E431" s="279">
        <f>Лист1!H150</f>
        <v>0</v>
      </c>
      <c r="F431" s="229">
        <f t="shared" si="18"/>
        <v>0</v>
      </c>
      <c r="J431" s="430"/>
    </row>
    <row r="432" spans="1:10" hidden="1" x14ac:dyDescent="0.25">
      <c r="A432" s="198" t="e">
        <f>'таланты+инициативы0,278'!#REF!</f>
        <v>#REF!</v>
      </c>
      <c r="B432" s="157" t="s">
        <v>82</v>
      </c>
      <c r="C432" s="205"/>
      <c r="D432" s="157">
        <f>PRODUCT(Лист1!G151,$A$258)</f>
        <v>0.36099999999999999</v>
      </c>
      <c r="E432" s="279">
        <f>Лист1!H151</f>
        <v>0</v>
      </c>
      <c r="F432" s="229">
        <f t="shared" si="18"/>
        <v>0</v>
      </c>
      <c r="J432" s="430"/>
    </row>
    <row r="433" spans="1:10" hidden="1" x14ac:dyDescent="0.25">
      <c r="A433" s="198" t="e">
        <f>'таланты+инициативы0,278'!#REF!</f>
        <v>#REF!</v>
      </c>
      <c r="B433" s="157" t="s">
        <v>82</v>
      </c>
      <c r="C433" s="205"/>
      <c r="D433" s="157">
        <f>PRODUCT(Лист1!G152,$A$258)</f>
        <v>0.36099999999999999</v>
      </c>
      <c r="E433" s="279">
        <f>Лист1!H152</f>
        <v>0</v>
      </c>
      <c r="F433" s="229">
        <f t="shared" si="18"/>
        <v>0</v>
      </c>
      <c r="J433" s="430"/>
    </row>
    <row r="434" spans="1:10" hidden="1" x14ac:dyDescent="0.25">
      <c r="A434" s="198" t="e">
        <f>'таланты+инициативы0,278'!#REF!</f>
        <v>#REF!</v>
      </c>
      <c r="B434" s="157" t="s">
        <v>82</v>
      </c>
      <c r="C434" s="205"/>
      <c r="D434" s="157">
        <f>PRODUCT(Лист1!G153,$A$258)</f>
        <v>0.36099999999999999</v>
      </c>
      <c r="E434" s="279">
        <f>Лист1!H153</f>
        <v>0</v>
      </c>
      <c r="F434" s="229">
        <f t="shared" si="18"/>
        <v>0</v>
      </c>
      <c r="J434" s="430"/>
    </row>
    <row r="435" spans="1:10" hidden="1" x14ac:dyDescent="0.25">
      <c r="A435" s="198" t="e">
        <f>'таланты+инициативы0,278'!#REF!</f>
        <v>#REF!</v>
      </c>
      <c r="B435" s="157" t="s">
        <v>82</v>
      </c>
      <c r="C435" s="205"/>
      <c r="D435" s="157">
        <f>PRODUCT(Лист1!G154,$A$258)</f>
        <v>0.36099999999999999</v>
      </c>
      <c r="E435" s="279">
        <f>Лист1!H154</f>
        <v>0</v>
      </c>
      <c r="F435" s="229">
        <f t="shared" si="18"/>
        <v>0</v>
      </c>
      <c r="J435" s="430"/>
    </row>
    <row r="436" spans="1:10" hidden="1" x14ac:dyDescent="0.25">
      <c r="A436" s="198" t="e">
        <f>'таланты+инициативы0,278'!#REF!</f>
        <v>#REF!</v>
      </c>
      <c r="B436" s="157" t="s">
        <v>82</v>
      </c>
      <c r="C436" s="205"/>
      <c r="D436" s="157">
        <f>PRODUCT(Лист1!G155,$A$258)</f>
        <v>0.36099999999999999</v>
      </c>
      <c r="E436" s="279">
        <f>Лист1!H155</f>
        <v>0</v>
      </c>
      <c r="F436" s="229">
        <f t="shared" si="18"/>
        <v>0</v>
      </c>
      <c r="J436" s="430"/>
    </row>
    <row r="437" spans="1:10" hidden="1" x14ac:dyDescent="0.25">
      <c r="A437" s="198" t="e">
        <f>'таланты+инициативы0,278'!#REF!</f>
        <v>#REF!</v>
      </c>
      <c r="B437" s="157" t="s">
        <v>82</v>
      </c>
      <c r="C437" s="205"/>
      <c r="D437" s="157">
        <f>PRODUCT(Лист1!G156,$A$258)</f>
        <v>0.36099999999999999</v>
      </c>
      <c r="E437" s="279">
        <f>Лист1!H156</f>
        <v>0</v>
      </c>
      <c r="F437" s="229">
        <f t="shared" si="18"/>
        <v>0</v>
      </c>
      <c r="J437" s="430"/>
    </row>
    <row r="438" spans="1:10" hidden="1" x14ac:dyDescent="0.25">
      <c r="A438" s="198" t="e">
        <f>'таланты+инициативы0,278'!#REF!</f>
        <v>#REF!</v>
      </c>
      <c r="B438" s="157" t="s">
        <v>82</v>
      </c>
      <c r="C438" s="304"/>
      <c r="D438" s="157">
        <f>PRODUCT(Лист1!G157,$A$258)</f>
        <v>0.36099999999999999</v>
      </c>
      <c r="E438" s="279">
        <f>Лист1!H157</f>
        <v>0</v>
      </c>
      <c r="F438" s="229">
        <f t="shared" si="18"/>
        <v>0</v>
      </c>
      <c r="J438" s="430"/>
    </row>
    <row r="439" spans="1:10" hidden="1" x14ac:dyDescent="0.25">
      <c r="A439" s="198" t="e">
        <f>'таланты+инициативы0,278'!#REF!</f>
        <v>#REF!</v>
      </c>
      <c r="B439" s="157" t="s">
        <v>82</v>
      </c>
      <c r="C439" s="304"/>
      <c r="D439" s="157">
        <f>PRODUCT(Лист1!G158,$A$258)</f>
        <v>0.36099999999999999</v>
      </c>
      <c r="E439" s="279">
        <f>Лист1!H158</f>
        <v>0</v>
      </c>
      <c r="F439" s="229">
        <f t="shared" si="18"/>
        <v>0</v>
      </c>
      <c r="J439" s="430"/>
    </row>
    <row r="440" spans="1:10" hidden="1" x14ac:dyDescent="0.25">
      <c r="A440" s="198" t="e">
        <f>'таланты+инициативы0,278'!#REF!</f>
        <v>#REF!</v>
      </c>
      <c r="B440" s="157" t="s">
        <v>82</v>
      </c>
      <c r="C440" s="304"/>
      <c r="D440" s="157">
        <f>PRODUCT(Лист1!G159,$A$258)</f>
        <v>0.36099999999999999</v>
      </c>
      <c r="E440" s="279">
        <f>Лист1!H159</f>
        <v>0</v>
      </c>
      <c r="F440" s="229">
        <f t="shared" si="18"/>
        <v>0</v>
      </c>
      <c r="J440" s="430"/>
    </row>
    <row r="441" spans="1:10" hidden="1" x14ac:dyDescent="0.25">
      <c r="A441" s="198" t="e">
        <f>'таланты+инициативы0,278'!#REF!</f>
        <v>#REF!</v>
      </c>
      <c r="B441" s="157" t="s">
        <v>82</v>
      </c>
      <c r="C441" s="304"/>
      <c r="D441" s="157">
        <f>PRODUCT(Лист1!G160,$A$258)</f>
        <v>0.36099999999999999</v>
      </c>
      <c r="E441" s="279">
        <f>Лист1!H160</f>
        <v>0</v>
      </c>
      <c r="F441" s="229">
        <f t="shared" si="18"/>
        <v>0</v>
      </c>
      <c r="J441" s="430"/>
    </row>
    <row r="442" spans="1:10" hidden="1" x14ac:dyDescent="0.25">
      <c r="A442" s="198" t="e">
        <f>'таланты+инициативы0,278'!#REF!</f>
        <v>#REF!</v>
      </c>
      <c r="B442" s="157" t="s">
        <v>82</v>
      </c>
      <c r="C442" s="304"/>
      <c r="D442" s="157">
        <f>PRODUCT(Лист1!G161,$A$258)</f>
        <v>0.36099999999999999</v>
      </c>
      <c r="E442" s="279">
        <f>Лист1!H161</f>
        <v>0</v>
      </c>
      <c r="F442" s="229">
        <f t="shared" si="18"/>
        <v>0</v>
      </c>
      <c r="J442" s="430"/>
    </row>
    <row r="443" spans="1:10" hidden="1" x14ac:dyDescent="0.25">
      <c r="A443" s="198" t="e">
        <f>'таланты+инициативы0,278'!#REF!</f>
        <v>#REF!</v>
      </c>
      <c r="B443" s="157" t="s">
        <v>82</v>
      </c>
      <c r="C443" s="304"/>
      <c r="D443" s="157">
        <f>PRODUCT(Лист1!G162,$A$258)</f>
        <v>0.36099999999999999</v>
      </c>
      <c r="E443" s="279">
        <f>Лист1!H162</f>
        <v>0</v>
      </c>
      <c r="F443" s="229">
        <f t="shared" si="18"/>
        <v>0</v>
      </c>
      <c r="J443" s="430"/>
    </row>
    <row r="444" spans="1:10" hidden="1" x14ac:dyDescent="0.25">
      <c r="A444" s="198" t="e">
        <f>'таланты+инициативы0,278'!#REF!</f>
        <v>#REF!</v>
      </c>
      <c r="B444" s="157" t="s">
        <v>82</v>
      </c>
      <c r="C444" s="304"/>
      <c r="D444" s="157">
        <f>PRODUCT(Лист1!G163,$A$258)</f>
        <v>0.36099999999999999</v>
      </c>
      <c r="E444" s="279">
        <f>Лист1!H163</f>
        <v>0</v>
      </c>
      <c r="F444" s="229">
        <f t="shared" si="18"/>
        <v>0</v>
      </c>
      <c r="J444" s="430"/>
    </row>
    <row r="445" spans="1:10" hidden="1" x14ac:dyDescent="0.25">
      <c r="A445" s="198" t="e">
        <f>'таланты+инициативы0,278'!#REF!</f>
        <v>#REF!</v>
      </c>
      <c r="B445" s="157" t="s">
        <v>82</v>
      </c>
      <c r="C445" s="304"/>
      <c r="D445" s="157">
        <f>PRODUCT(Лист1!G164,$A$258)</f>
        <v>0.36099999999999999</v>
      </c>
      <c r="E445" s="279">
        <f>Лист1!H164</f>
        <v>0</v>
      </c>
      <c r="F445" s="229">
        <f t="shared" si="18"/>
        <v>0</v>
      </c>
      <c r="J445" s="430"/>
    </row>
    <row r="446" spans="1:10" hidden="1" x14ac:dyDescent="0.25">
      <c r="A446" s="198" t="e">
        <f>'таланты+инициативы0,278'!#REF!</f>
        <v>#REF!</v>
      </c>
      <c r="B446" s="157" t="s">
        <v>82</v>
      </c>
      <c r="C446" s="304"/>
      <c r="D446" s="157">
        <f>PRODUCT(Лист1!G165,$A$258)</f>
        <v>0.36099999999999999</v>
      </c>
      <c r="E446" s="279">
        <f>Лист1!H165</f>
        <v>0</v>
      </c>
      <c r="F446" s="229">
        <f t="shared" si="18"/>
        <v>0</v>
      </c>
      <c r="J446" s="430"/>
    </row>
    <row r="447" spans="1:10" hidden="1" x14ac:dyDescent="0.25">
      <c r="A447" s="198" t="e">
        <f>'таланты+инициативы0,278'!#REF!</f>
        <v>#REF!</v>
      </c>
      <c r="B447" s="157" t="s">
        <v>82</v>
      </c>
      <c r="C447" s="305"/>
      <c r="D447" s="157">
        <f>PRODUCT(Лист1!G166,$A$258)</f>
        <v>0.36099999999999999</v>
      </c>
      <c r="E447" s="279">
        <f>Лист1!H166</f>
        <v>0</v>
      </c>
      <c r="F447" s="229">
        <f t="shared" si="18"/>
        <v>0</v>
      </c>
      <c r="J447" s="430"/>
    </row>
    <row r="448" spans="1:10" hidden="1" x14ac:dyDescent="0.25">
      <c r="A448" s="198" t="e">
        <f>'таланты+инициативы0,278'!#REF!</f>
        <v>#REF!</v>
      </c>
      <c r="B448" s="157" t="s">
        <v>82</v>
      </c>
      <c r="C448" s="305"/>
      <c r="D448" s="157">
        <f>PRODUCT(Лист1!G167,$A$258)</f>
        <v>0.36099999999999999</v>
      </c>
      <c r="E448" s="279">
        <f>Лист1!H167</f>
        <v>0</v>
      </c>
      <c r="F448" s="229">
        <f t="shared" si="18"/>
        <v>0</v>
      </c>
      <c r="J448" s="430"/>
    </row>
    <row r="449" spans="1:10" hidden="1" x14ac:dyDescent="0.25">
      <c r="A449" s="198" t="e">
        <f>'таланты+инициативы0,278'!#REF!</f>
        <v>#REF!</v>
      </c>
      <c r="B449" s="157" t="s">
        <v>82</v>
      </c>
      <c r="C449" s="305"/>
      <c r="D449" s="157">
        <f>PRODUCT(Лист1!G168,$A$258)</f>
        <v>0.36099999999999999</v>
      </c>
      <c r="E449" s="279">
        <f>Лист1!H168</f>
        <v>0</v>
      </c>
      <c r="F449" s="229">
        <f t="shared" si="18"/>
        <v>0</v>
      </c>
      <c r="J449" s="430"/>
    </row>
    <row r="450" spans="1:10" hidden="1" x14ac:dyDescent="0.25">
      <c r="A450" s="198" t="e">
        <f>'таланты+инициативы0,278'!#REF!</f>
        <v>#REF!</v>
      </c>
      <c r="B450" s="157" t="s">
        <v>82</v>
      </c>
      <c r="C450" s="305"/>
      <c r="D450" s="157">
        <f>PRODUCT(Лист1!G169,$A$258)</f>
        <v>0.36099999999999999</v>
      </c>
      <c r="E450" s="279">
        <f>Лист1!H169</f>
        <v>0</v>
      </c>
      <c r="F450" s="229">
        <f t="shared" si="18"/>
        <v>0</v>
      </c>
      <c r="J450" s="430"/>
    </row>
    <row r="451" spans="1:10" hidden="1" x14ac:dyDescent="0.25">
      <c r="A451" s="198" t="e">
        <f>'таланты+инициативы0,278'!#REF!</f>
        <v>#REF!</v>
      </c>
      <c r="B451" s="157" t="s">
        <v>82</v>
      </c>
      <c r="C451" s="305"/>
      <c r="D451" s="157">
        <f>PRODUCT(Лист1!G170,$A$258)</f>
        <v>0.36099999999999999</v>
      </c>
      <c r="E451" s="279">
        <f>Лист1!H170</f>
        <v>0</v>
      </c>
      <c r="F451" s="229">
        <f t="shared" si="18"/>
        <v>0</v>
      </c>
      <c r="J451" s="430"/>
    </row>
    <row r="452" spans="1:10" hidden="1" x14ac:dyDescent="0.25">
      <c r="A452" s="198" t="e">
        <f>'таланты+инициативы0,278'!#REF!</f>
        <v>#REF!</v>
      </c>
      <c r="B452" s="157" t="s">
        <v>82</v>
      </c>
      <c r="C452" s="305"/>
      <c r="D452" s="157">
        <f>PRODUCT(Лист1!G171,$A$258)</f>
        <v>0.36099999999999999</v>
      </c>
      <c r="E452" s="279">
        <f>Лист1!H171</f>
        <v>0</v>
      </c>
      <c r="F452" s="229">
        <f t="shared" si="18"/>
        <v>0</v>
      </c>
      <c r="J452" s="430"/>
    </row>
    <row r="453" spans="1:10" hidden="1" x14ac:dyDescent="0.25">
      <c r="A453" s="198" t="e">
        <f>'таланты+инициативы0,278'!#REF!</f>
        <v>#REF!</v>
      </c>
      <c r="B453" s="157" t="s">
        <v>82</v>
      </c>
      <c r="C453" s="305"/>
      <c r="D453" s="157">
        <f>PRODUCT(Лист1!G172,$A$258)</f>
        <v>0.36099999999999999</v>
      </c>
      <c r="E453" s="279">
        <f>Лист1!H172</f>
        <v>0</v>
      </c>
      <c r="F453" s="229">
        <f t="shared" si="18"/>
        <v>0</v>
      </c>
      <c r="J453" s="430"/>
    </row>
    <row r="454" spans="1:10" hidden="1" x14ac:dyDescent="0.25">
      <c r="A454" s="198" t="e">
        <f>'таланты+инициативы0,278'!#REF!</f>
        <v>#REF!</v>
      </c>
      <c r="B454" s="157" t="s">
        <v>82</v>
      </c>
      <c r="C454" s="305"/>
      <c r="D454" s="157">
        <f>PRODUCT(Лист1!G173,$A$258)</f>
        <v>0.36099999999999999</v>
      </c>
      <c r="E454" s="279">
        <f>Лист1!H173</f>
        <v>0</v>
      </c>
      <c r="F454" s="229">
        <f t="shared" si="18"/>
        <v>0</v>
      </c>
      <c r="J454" s="430"/>
    </row>
    <row r="455" spans="1:10" hidden="1" x14ac:dyDescent="0.25">
      <c r="A455" s="198" t="e">
        <f>'таланты+инициативы0,278'!#REF!</f>
        <v>#REF!</v>
      </c>
      <c r="B455" s="157" t="s">
        <v>82</v>
      </c>
      <c r="C455" s="305"/>
      <c r="D455" s="157">
        <f>PRODUCT(Лист1!G174,$A$258)</f>
        <v>0.36099999999999999</v>
      </c>
      <c r="E455" s="279">
        <f>Лист1!H174</f>
        <v>0</v>
      </c>
      <c r="F455" s="229">
        <f t="shared" si="18"/>
        <v>0</v>
      </c>
      <c r="J455" s="430"/>
    </row>
    <row r="456" spans="1:10" hidden="1" x14ac:dyDescent="0.25">
      <c r="A456" s="198" t="e">
        <f>'таланты+инициативы0,278'!#REF!</f>
        <v>#REF!</v>
      </c>
      <c r="B456" s="157" t="s">
        <v>82</v>
      </c>
      <c r="C456" s="305"/>
      <c r="D456" s="157">
        <f>PRODUCT(Лист1!G175,$A$258)</f>
        <v>0.36099999999999999</v>
      </c>
      <c r="E456" s="279">
        <f>Лист1!H175</f>
        <v>0</v>
      </c>
      <c r="F456" s="229">
        <f t="shared" si="18"/>
        <v>0</v>
      </c>
      <c r="J456" s="430"/>
    </row>
    <row r="457" spans="1:10" hidden="1" x14ac:dyDescent="0.25">
      <c r="A457" s="198" t="e">
        <f>'таланты+инициативы0,278'!#REF!</f>
        <v>#REF!</v>
      </c>
      <c r="B457" s="157" t="s">
        <v>82</v>
      </c>
      <c r="C457" s="305"/>
      <c r="D457" s="157">
        <f>PRODUCT(Лист1!G176,$A$258)</f>
        <v>0.36099999999999999</v>
      </c>
      <c r="E457" s="279">
        <f>Лист1!H176</f>
        <v>0</v>
      </c>
      <c r="F457" s="229">
        <f t="shared" si="18"/>
        <v>0</v>
      </c>
      <c r="J457" s="430"/>
    </row>
    <row r="458" spans="1:10" hidden="1" x14ac:dyDescent="0.25">
      <c r="A458" s="198" t="e">
        <f>'таланты+инициативы0,278'!#REF!</f>
        <v>#REF!</v>
      </c>
      <c r="B458" s="157" t="s">
        <v>82</v>
      </c>
      <c r="C458" s="305"/>
      <c r="D458" s="157">
        <f>PRODUCT(Лист1!G177,$A$258)</f>
        <v>0.36099999999999999</v>
      </c>
      <c r="E458" s="279">
        <f>Лист1!H177</f>
        <v>0</v>
      </c>
      <c r="F458" s="229">
        <f t="shared" si="18"/>
        <v>0</v>
      </c>
      <c r="J458" s="430"/>
    </row>
    <row r="459" spans="1:10" hidden="1" x14ac:dyDescent="0.25">
      <c r="A459" s="198" t="e">
        <f>'таланты+инициативы0,278'!#REF!</f>
        <v>#REF!</v>
      </c>
      <c r="B459" s="157" t="s">
        <v>82</v>
      </c>
      <c r="C459" s="305"/>
      <c r="D459" s="157">
        <f>PRODUCT(Лист1!G178,$A$258)</f>
        <v>0.36099999999999999</v>
      </c>
      <c r="E459" s="279">
        <f>Лист1!H178</f>
        <v>0</v>
      </c>
      <c r="F459" s="229">
        <f t="shared" si="18"/>
        <v>0</v>
      </c>
      <c r="J459" s="430"/>
    </row>
    <row r="460" spans="1:10" hidden="1" x14ac:dyDescent="0.25">
      <c r="A460" s="198" t="e">
        <f>'таланты+инициативы0,278'!#REF!</f>
        <v>#REF!</v>
      </c>
      <c r="B460" s="157" t="s">
        <v>82</v>
      </c>
      <c r="C460" s="305"/>
      <c r="D460" s="157">
        <f>PRODUCT(Лист1!G179,$A$258)</f>
        <v>0.36099999999999999</v>
      </c>
      <c r="E460" s="279">
        <f>Лист1!H179</f>
        <v>0</v>
      </c>
      <c r="F460" s="229">
        <f t="shared" si="18"/>
        <v>0</v>
      </c>
      <c r="J460" s="430"/>
    </row>
    <row r="461" spans="1:10" hidden="1" x14ac:dyDescent="0.25">
      <c r="A461" s="198" t="e">
        <f>'таланты+инициативы0,278'!#REF!</f>
        <v>#REF!</v>
      </c>
      <c r="B461" s="157" t="s">
        <v>82</v>
      </c>
      <c r="C461" s="305"/>
      <c r="D461" s="157">
        <f>PRODUCT(Лист1!G180,$A$258)</f>
        <v>0.36099999999999999</v>
      </c>
      <c r="E461" s="279">
        <f>Лист1!H180</f>
        <v>0</v>
      </c>
      <c r="F461" s="229">
        <f t="shared" si="18"/>
        <v>0</v>
      </c>
      <c r="J461" s="430"/>
    </row>
    <row r="462" spans="1:10" hidden="1" x14ac:dyDescent="0.25">
      <c r="A462" s="198" t="e">
        <f>'таланты+инициативы0,278'!#REF!</f>
        <v>#REF!</v>
      </c>
      <c r="B462" s="157" t="s">
        <v>82</v>
      </c>
      <c r="C462" s="305"/>
      <c r="D462" s="157">
        <f>PRODUCT(Лист1!G181,$A$258)</f>
        <v>0.36099999999999999</v>
      </c>
      <c r="E462" s="279">
        <f>Лист1!H181</f>
        <v>0</v>
      </c>
      <c r="F462" s="229">
        <f t="shared" si="18"/>
        <v>0</v>
      </c>
      <c r="J462" s="430"/>
    </row>
    <row r="463" spans="1:10" hidden="1" x14ac:dyDescent="0.25">
      <c r="A463" s="198" t="e">
        <f>'таланты+инициативы0,278'!#REF!</f>
        <v>#REF!</v>
      </c>
      <c r="B463" s="157" t="s">
        <v>82</v>
      </c>
      <c r="C463" s="305"/>
      <c r="D463" s="157">
        <f>PRODUCT(Лист1!G182,$A$258)</f>
        <v>0.36099999999999999</v>
      </c>
      <c r="E463" s="279">
        <f>Лист1!H182</f>
        <v>0</v>
      </c>
      <c r="F463" s="229">
        <f t="shared" si="18"/>
        <v>0</v>
      </c>
      <c r="J463" s="430"/>
    </row>
    <row r="464" spans="1:10" hidden="1" x14ac:dyDescent="0.25">
      <c r="A464" s="198" t="e">
        <f>'таланты+инициативы0,278'!#REF!</f>
        <v>#REF!</v>
      </c>
      <c r="B464" s="157" t="s">
        <v>82</v>
      </c>
      <c r="C464" s="305"/>
      <c r="D464" s="157">
        <f>PRODUCT(Лист1!G183,$A$258)</f>
        <v>0.36099999999999999</v>
      </c>
      <c r="E464" s="279">
        <f>Лист1!H183</f>
        <v>0</v>
      </c>
      <c r="F464" s="229">
        <f t="shared" si="18"/>
        <v>0</v>
      </c>
      <c r="J464" s="430"/>
    </row>
    <row r="465" spans="1:10" hidden="1" x14ac:dyDescent="0.25">
      <c r="A465" s="198" t="e">
        <f>'таланты+инициативы0,278'!#REF!</f>
        <v>#REF!</v>
      </c>
      <c r="B465" s="157" t="s">
        <v>82</v>
      </c>
      <c r="C465" s="305"/>
      <c r="D465" s="157">
        <f>PRODUCT(Лист1!G184,$A$258)</f>
        <v>0.36099999999999999</v>
      </c>
      <c r="E465" s="279">
        <f>Лист1!H184</f>
        <v>0</v>
      </c>
      <c r="F465" s="229">
        <f t="shared" si="18"/>
        <v>0</v>
      </c>
      <c r="J465" s="430"/>
    </row>
    <row r="466" spans="1:10" hidden="1" x14ac:dyDescent="0.25">
      <c r="A466" s="198" t="e">
        <f>'таланты+инициативы0,278'!#REF!</f>
        <v>#REF!</v>
      </c>
      <c r="B466" s="157" t="s">
        <v>82</v>
      </c>
      <c r="C466" s="305"/>
      <c r="D466" s="157">
        <f>PRODUCT(Лист1!G185,$A$258)</f>
        <v>0.36099999999999999</v>
      </c>
      <c r="E466" s="279">
        <f>Лист1!H185</f>
        <v>0</v>
      </c>
      <c r="F466" s="229">
        <f t="shared" si="18"/>
        <v>0</v>
      </c>
      <c r="J466" s="430"/>
    </row>
    <row r="467" spans="1:10" hidden="1" x14ac:dyDescent="0.25">
      <c r="A467" s="198" t="e">
        <f>'таланты+инициативы0,278'!#REF!</f>
        <v>#REF!</v>
      </c>
      <c r="B467" s="157" t="s">
        <v>82</v>
      </c>
      <c r="C467" s="305"/>
      <c r="D467" s="157">
        <f>PRODUCT(Лист1!G186,$A$258)</f>
        <v>0.36099999999999999</v>
      </c>
      <c r="E467" s="279">
        <f>Лист1!H186</f>
        <v>0</v>
      </c>
      <c r="F467" s="229">
        <f t="shared" si="18"/>
        <v>0</v>
      </c>
      <c r="J467" s="430"/>
    </row>
    <row r="468" spans="1:10" hidden="1" x14ac:dyDescent="0.25">
      <c r="A468" s="198" t="e">
        <f>'таланты+инициативы0,278'!#REF!</f>
        <v>#REF!</v>
      </c>
      <c r="B468" s="157" t="s">
        <v>82</v>
      </c>
      <c r="C468" s="305"/>
      <c r="D468" s="157">
        <f>PRODUCT(Лист1!G187,$A$258)</f>
        <v>0.36099999999999999</v>
      </c>
      <c r="E468" s="279">
        <f>Лист1!H187</f>
        <v>0</v>
      </c>
      <c r="F468" s="229">
        <f t="shared" si="18"/>
        <v>0</v>
      </c>
      <c r="J468" s="430"/>
    </row>
    <row r="469" spans="1:10" hidden="1" x14ac:dyDescent="0.25">
      <c r="A469" s="198" t="e">
        <f>'таланты+инициативы0,278'!#REF!</f>
        <v>#REF!</v>
      </c>
      <c r="B469" s="157" t="s">
        <v>82</v>
      </c>
      <c r="C469" s="305"/>
      <c r="D469" s="157">
        <f>PRODUCT(Лист1!G188,$A$258)</f>
        <v>0.36099999999999999</v>
      </c>
      <c r="E469" s="279">
        <f>Лист1!H188</f>
        <v>0</v>
      </c>
      <c r="F469" s="229">
        <f t="shared" si="18"/>
        <v>0</v>
      </c>
      <c r="J469" s="430"/>
    </row>
    <row r="470" spans="1:10" hidden="1" x14ac:dyDescent="0.25">
      <c r="A470" s="198" t="e">
        <f>'таланты+инициативы0,278'!#REF!</f>
        <v>#REF!</v>
      </c>
      <c r="B470" s="157" t="s">
        <v>82</v>
      </c>
      <c r="C470" s="305"/>
      <c r="D470" s="157">
        <f>PRODUCT(Лист1!G189,$A$258)</f>
        <v>0.36099999999999999</v>
      </c>
      <c r="E470" s="279">
        <f>Лист1!H189</f>
        <v>0</v>
      </c>
      <c r="F470" s="229">
        <f t="shared" si="18"/>
        <v>0</v>
      </c>
      <c r="J470" s="430"/>
    </row>
    <row r="471" spans="1:10" hidden="1" x14ac:dyDescent="0.25">
      <c r="A471" s="198" t="e">
        <f>'таланты+инициативы0,278'!#REF!</f>
        <v>#REF!</v>
      </c>
      <c r="B471" s="157" t="s">
        <v>82</v>
      </c>
      <c r="C471" s="305"/>
      <c r="D471" s="157">
        <f>PRODUCT(Лист1!G190,$A$258)</f>
        <v>0.36099999999999999</v>
      </c>
      <c r="E471" s="279">
        <f>Лист1!H190</f>
        <v>0</v>
      </c>
      <c r="F471" s="229">
        <f t="shared" si="18"/>
        <v>0</v>
      </c>
      <c r="J471" s="430"/>
    </row>
    <row r="472" spans="1:10" hidden="1" x14ac:dyDescent="0.25">
      <c r="A472" s="198" t="e">
        <f>'таланты+инициативы0,278'!#REF!</f>
        <v>#REF!</v>
      </c>
      <c r="B472" s="157" t="s">
        <v>82</v>
      </c>
      <c r="C472" s="305"/>
      <c r="D472" s="157">
        <f>PRODUCT(Лист1!G191,$A$258)</f>
        <v>0.36099999999999999</v>
      </c>
      <c r="E472" s="279">
        <f>Лист1!H191</f>
        <v>0</v>
      </c>
      <c r="F472" s="229">
        <f t="shared" si="18"/>
        <v>0</v>
      </c>
      <c r="J472" s="430"/>
    </row>
    <row r="473" spans="1:10" hidden="1" x14ac:dyDescent="0.25">
      <c r="A473" s="198" t="e">
        <f>'таланты+инициативы0,278'!#REF!</f>
        <v>#REF!</v>
      </c>
      <c r="B473" s="157" t="s">
        <v>82</v>
      </c>
      <c r="C473" s="305"/>
      <c r="D473" s="157">
        <f>PRODUCT(Лист1!G192,$A$258)</f>
        <v>0.36099999999999999</v>
      </c>
      <c r="E473" s="279">
        <f>Лист1!H192</f>
        <v>0</v>
      </c>
      <c r="F473" s="229">
        <f t="shared" si="18"/>
        <v>0</v>
      </c>
      <c r="J473" s="430"/>
    </row>
    <row r="474" spans="1:10" hidden="1" x14ac:dyDescent="0.25">
      <c r="A474" s="198" t="e">
        <f>'таланты+инициативы0,278'!#REF!</f>
        <v>#REF!</v>
      </c>
      <c r="B474" s="157" t="s">
        <v>82</v>
      </c>
      <c r="C474" s="305"/>
      <c r="D474" s="157">
        <f>PRODUCT(Лист1!G193,$A$258)</f>
        <v>0.36099999999999999</v>
      </c>
      <c r="E474" s="279">
        <f>Лист1!H193</f>
        <v>0</v>
      </c>
      <c r="F474" s="229">
        <f t="shared" si="18"/>
        <v>0</v>
      </c>
      <c r="J474" s="430"/>
    </row>
    <row r="475" spans="1:10" hidden="1" x14ac:dyDescent="0.25">
      <c r="A475" s="198" t="e">
        <f>'таланты+инициативы0,278'!#REF!</f>
        <v>#REF!</v>
      </c>
      <c r="B475" s="157" t="s">
        <v>82</v>
      </c>
      <c r="C475" s="305"/>
      <c r="D475" s="157">
        <f>PRODUCT(Лист1!G194,$A$258)</f>
        <v>0.36099999999999999</v>
      </c>
      <c r="E475" s="279">
        <f>Лист1!H194</f>
        <v>0</v>
      </c>
      <c r="F475" s="229">
        <f t="shared" si="18"/>
        <v>0</v>
      </c>
      <c r="J475" s="430"/>
    </row>
    <row r="476" spans="1:10" hidden="1" x14ac:dyDescent="0.25">
      <c r="A476" s="198" t="e">
        <f>'таланты+инициативы0,278'!#REF!</f>
        <v>#REF!</v>
      </c>
      <c r="B476" s="157" t="s">
        <v>82</v>
      </c>
      <c r="C476" s="305"/>
      <c r="D476" s="157">
        <f>PRODUCT(Лист1!G195,$A$258)</f>
        <v>0.36099999999999999</v>
      </c>
      <c r="E476" s="279">
        <f>Лист1!H195</f>
        <v>0</v>
      </c>
      <c r="F476" s="229">
        <f t="shared" si="18"/>
        <v>0</v>
      </c>
      <c r="J476" s="430"/>
    </row>
    <row r="477" spans="1:10" hidden="1" x14ac:dyDescent="0.25">
      <c r="A477" s="198" t="e">
        <f>'таланты+инициативы0,278'!#REF!</f>
        <v>#REF!</v>
      </c>
      <c r="B477" s="157" t="s">
        <v>82</v>
      </c>
      <c r="C477" s="305"/>
      <c r="D477" s="157">
        <f>PRODUCT(Лист1!G196,$A$258)</f>
        <v>0.36099999999999999</v>
      </c>
      <c r="E477" s="279">
        <f>Лист1!H196</f>
        <v>0</v>
      </c>
      <c r="F477" s="229">
        <f t="shared" si="18"/>
        <v>0</v>
      </c>
      <c r="J477" s="430"/>
    </row>
    <row r="478" spans="1:10" hidden="1" x14ac:dyDescent="0.25">
      <c r="A478" s="198" t="e">
        <f>'таланты+инициативы0,278'!#REF!</f>
        <v>#REF!</v>
      </c>
      <c r="B478" s="157" t="s">
        <v>82</v>
      </c>
      <c r="C478" s="305"/>
      <c r="D478" s="157">
        <f>PRODUCT(Лист1!G197,$A$258)</f>
        <v>0.36099999999999999</v>
      </c>
      <c r="E478" s="279">
        <f>Лист1!H197</f>
        <v>0</v>
      </c>
      <c r="F478" s="229">
        <f t="shared" si="18"/>
        <v>0</v>
      </c>
      <c r="J478" s="430"/>
    </row>
    <row r="479" spans="1:10" hidden="1" x14ac:dyDescent="0.25">
      <c r="A479" s="198" t="e">
        <f>'таланты+инициативы0,278'!#REF!</f>
        <v>#REF!</v>
      </c>
      <c r="B479" s="157" t="s">
        <v>82</v>
      </c>
      <c r="C479" s="305"/>
      <c r="D479" s="157">
        <f>PRODUCT(Лист1!G198,$A$258)</f>
        <v>0.36099999999999999</v>
      </c>
      <c r="E479" s="279">
        <f>Лист1!H198</f>
        <v>0</v>
      </c>
      <c r="F479" s="229">
        <f t="shared" si="18"/>
        <v>0</v>
      </c>
      <c r="J479" s="430"/>
    </row>
    <row r="480" spans="1:10" hidden="1" x14ac:dyDescent="0.25">
      <c r="A480" s="198" t="e">
        <f>'таланты+инициативы0,278'!#REF!</f>
        <v>#REF!</v>
      </c>
      <c r="B480" s="157" t="s">
        <v>82</v>
      </c>
      <c r="C480" s="305"/>
      <c r="D480" s="157">
        <f>PRODUCT(Лист1!G199,$A$258)</f>
        <v>0.36099999999999999</v>
      </c>
      <c r="E480" s="279">
        <f>Лист1!H199</f>
        <v>0</v>
      </c>
      <c r="F480" s="229">
        <f t="shared" si="18"/>
        <v>0</v>
      </c>
      <c r="J480" s="430"/>
    </row>
    <row r="481" spans="1:10" hidden="1" x14ac:dyDescent="0.25">
      <c r="A481" s="198" t="e">
        <f>'таланты+инициативы0,278'!#REF!</f>
        <v>#REF!</v>
      </c>
      <c r="B481" s="157" t="s">
        <v>82</v>
      </c>
      <c r="C481" s="305"/>
      <c r="D481" s="157">
        <f>PRODUCT(Лист1!G200,$A$258)</f>
        <v>0.36099999999999999</v>
      </c>
      <c r="E481" s="279">
        <f>Лист1!H200</f>
        <v>0</v>
      </c>
      <c r="F481" s="229">
        <f t="shared" si="18"/>
        <v>0</v>
      </c>
      <c r="J481" s="430"/>
    </row>
    <row r="482" spans="1:10" hidden="1" x14ac:dyDescent="0.25">
      <c r="A482" s="198" t="e">
        <f>'таланты+инициативы0,278'!#REF!</f>
        <v>#REF!</v>
      </c>
      <c r="B482" s="157" t="s">
        <v>82</v>
      </c>
      <c r="C482" s="305"/>
      <c r="D482" s="157">
        <f>PRODUCT(Лист1!G201,$A$258)</f>
        <v>0.36099999999999999</v>
      </c>
      <c r="E482" s="279">
        <f>Лист1!H201</f>
        <v>0</v>
      </c>
      <c r="F482" s="229">
        <f t="shared" si="18"/>
        <v>0</v>
      </c>
      <c r="J482" s="430"/>
    </row>
    <row r="483" spans="1:10" hidden="1" x14ac:dyDescent="0.25">
      <c r="A483" s="198" t="e">
        <f>'таланты+инициативы0,278'!#REF!</f>
        <v>#REF!</v>
      </c>
      <c r="B483" s="157" t="s">
        <v>82</v>
      </c>
      <c r="C483" s="305"/>
      <c r="D483" s="157">
        <f>PRODUCT(Лист1!G202,$A$258)</f>
        <v>0.36099999999999999</v>
      </c>
      <c r="E483" s="279">
        <f>Лист1!H202</f>
        <v>0</v>
      </c>
      <c r="F483" s="229">
        <f t="shared" si="18"/>
        <v>0</v>
      </c>
      <c r="J483" s="430"/>
    </row>
    <row r="484" spans="1:10" hidden="1" x14ac:dyDescent="0.25">
      <c r="A484" s="198" t="e">
        <f>'таланты+инициативы0,278'!#REF!</f>
        <v>#REF!</v>
      </c>
      <c r="B484" s="157" t="s">
        <v>82</v>
      </c>
      <c r="C484" s="305"/>
      <c r="D484" s="157">
        <f>PRODUCT(Лист1!G203,$A$258)</f>
        <v>0.36099999999999999</v>
      </c>
      <c r="E484" s="279">
        <f>Лист1!H203</f>
        <v>0</v>
      </c>
      <c r="F484" s="229">
        <f t="shared" si="18"/>
        <v>0</v>
      </c>
      <c r="J484" s="430"/>
    </row>
    <row r="485" spans="1:10" hidden="1" x14ac:dyDescent="0.25">
      <c r="A485" s="198" t="e">
        <f>'таланты+инициативы0,278'!#REF!</f>
        <v>#REF!</v>
      </c>
      <c r="B485" s="157" t="s">
        <v>82</v>
      </c>
      <c r="C485" s="305"/>
      <c r="D485" s="157">
        <f>PRODUCT(Лист1!G204,$A$258)</f>
        <v>0.36099999999999999</v>
      </c>
      <c r="E485" s="279">
        <f>Лист1!H204</f>
        <v>0</v>
      </c>
      <c r="F485" s="229">
        <f t="shared" si="18"/>
        <v>0</v>
      </c>
      <c r="J485" s="430"/>
    </row>
    <row r="486" spans="1:10" hidden="1" x14ac:dyDescent="0.25">
      <c r="A486" s="198" t="e">
        <f>'таланты+инициативы0,278'!#REF!</f>
        <v>#REF!</v>
      </c>
      <c r="B486" s="157" t="s">
        <v>82</v>
      </c>
      <c r="C486" s="305"/>
      <c r="D486" s="157">
        <f>PRODUCT(Лист1!G205,$A$258)</f>
        <v>0.36099999999999999</v>
      </c>
      <c r="E486" s="279">
        <f>Лист1!H205</f>
        <v>0</v>
      </c>
      <c r="F486" s="229">
        <f t="shared" si="18"/>
        <v>0</v>
      </c>
      <c r="J486" s="430"/>
    </row>
    <row r="487" spans="1:10" hidden="1" x14ac:dyDescent="0.25">
      <c r="A487" s="198" t="e">
        <f>'таланты+инициативы0,278'!#REF!</f>
        <v>#REF!</v>
      </c>
      <c r="B487" s="157" t="s">
        <v>82</v>
      </c>
      <c r="C487" s="305"/>
      <c r="D487" s="157">
        <f>PRODUCT(Лист1!G206,$A$258)</f>
        <v>0.36099999999999999</v>
      </c>
      <c r="E487" s="279">
        <f>Лист1!H206</f>
        <v>0</v>
      </c>
      <c r="F487" s="229">
        <f t="shared" si="18"/>
        <v>0</v>
      </c>
      <c r="J487" s="430"/>
    </row>
    <row r="488" spans="1:10" hidden="1" x14ac:dyDescent="0.25">
      <c r="A488" s="198" t="e">
        <f>'таланты+инициативы0,278'!#REF!</f>
        <v>#REF!</v>
      </c>
      <c r="B488" s="157" t="s">
        <v>82</v>
      </c>
      <c r="C488" s="305"/>
      <c r="D488" s="157">
        <f>PRODUCT(Лист1!G207,$A$258)</f>
        <v>0.36099999999999999</v>
      </c>
      <c r="E488" s="279">
        <f>Лист1!H207</f>
        <v>0</v>
      </c>
      <c r="F488" s="229">
        <f t="shared" si="18"/>
        <v>0</v>
      </c>
      <c r="J488" s="430"/>
    </row>
    <row r="489" spans="1:10" hidden="1" x14ac:dyDescent="0.25">
      <c r="A489" s="198" t="e">
        <f>'таланты+инициативы0,278'!#REF!</f>
        <v>#REF!</v>
      </c>
      <c r="B489" s="157" t="s">
        <v>82</v>
      </c>
      <c r="C489" s="305"/>
      <c r="D489" s="157">
        <f>PRODUCT(Лист1!G208,$A$258)</f>
        <v>0.36099999999999999</v>
      </c>
      <c r="E489" s="279">
        <f>Лист1!H208</f>
        <v>0</v>
      </c>
      <c r="F489" s="229">
        <f t="shared" si="18"/>
        <v>0</v>
      </c>
      <c r="J489" s="430"/>
    </row>
    <row r="490" spans="1:10" hidden="1" x14ac:dyDescent="0.25">
      <c r="A490" s="198" t="e">
        <f>'таланты+инициативы0,278'!#REF!</f>
        <v>#REF!</v>
      </c>
      <c r="B490" s="157" t="s">
        <v>82</v>
      </c>
      <c r="C490" s="305"/>
      <c r="D490" s="157">
        <f>PRODUCT(Лист1!G209,$A$258)</f>
        <v>0.36099999999999999</v>
      </c>
      <c r="E490" s="279">
        <f>Лист1!H209</f>
        <v>0</v>
      </c>
      <c r="F490" s="229">
        <f t="shared" si="18"/>
        <v>0</v>
      </c>
      <c r="J490" s="430"/>
    </row>
    <row r="491" spans="1:10" hidden="1" x14ac:dyDescent="0.25">
      <c r="A491" s="198" t="e">
        <f>'таланты+инициативы0,278'!#REF!</f>
        <v>#REF!</v>
      </c>
      <c r="B491" s="157" t="s">
        <v>82</v>
      </c>
      <c r="C491" s="305"/>
      <c r="D491" s="157">
        <f>PRODUCT(Лист1!G210,$A$258)</f>
        <v>0.36099999999999999</v>
      </c>
      <c r="E491" s="279">
        <f>Лист1!H210</f>
        <v>0</v>
      </c>
      <c r="F491" s="229">
        <f t="shared" si="18"/>
        <v>0</v>
      </c>
      <c r="J491" s="430"/>
    </row>
    <row r="492" spans="1:10" hidden="1" x14ac:dyDescent="0.25">
      <c r="A492" s="198" t="e">
        <f>'таланты+инициативы0,278'!#REF!</f>
        <v>#REF!</v>
      </c>
      <c r="B492" s="157" t="s">
        <v>82</v>
      </c>
      <c r="C492" s="305"/>
      <c r="D492" s="157">
        <f>PRODUCT(Лист1!G211,$A$258)</f>
        <v>0.36099999999999999</v>
      </c>
      <c r="E492" s="279">
        <f>Лист1!H211</f>
        <v>0</v>
      </c>
      <c r="F492" s="229">
        <f t="shared" si="18"/>
        <v>0</v>
      </c>
      <c r="J492" s="430"/>
    </row>
    <row r="493" spans="1:10" hidden="1" x14ac:dyDescent="0.25">
      <c r="A493" s="198" t="e">
        <f>'таланты+инициативы0,278'!#REF!</f>
        <v>#REF!</v>
      </c>
      <c r="B493" s="157" t="s">
        <v>82</v>
      </c>
      <c r="C493" s="305"/>
      <c r="D493" s="157">
        <f>PRODUCT(Лист1!G212,$A$258)</f>
        <v>0.36099999999999999</v>
      </c>
      <c r="E493" s="279">
        <f>Лист1!H212</f>
        <v>0</v>
      </c>
      <c r="F493" s="229">
        <f t="shared" si="18"/>
        <v>0</v>
      </c>
      <c r="J493" s="430"/>
    </row>
    <row r="494" spans="1:10" hidden="1" x14ac:dyDescent="0.25">
      <c r="A494" s="198" t="e">
        <f>'таланты+инициативы0,278'!#REF!</f>
        <v>#REF!</v>
      </c>
      <c r="B494" s="157" t="s">
        <v>82</v>
      </c>
      <c r="C494" s="305"/>
      <c r="D494" s="157">
        <f>PRODUCT(Лист1!G213,$A$258)</f>
        <v>0.36099999999999999</v>
      </c>
      <c r="E494" s="279">
        <f>Лист1!H213</f>
        <v>0</v>
      </c>
      <c r="F494" s="229">
        <f t="shared" si="18"/>
        <v>0</v>
      </c>
      <c r="J494" s="430"/>
    </row>
    <row r="495" spans="1:10" hidden="1" x14ac:dyDescent="0.25">
      <c r="A495" s="198" t="e">
        <f>'таланты+инициативы0,278'!#REF!</f>
        <v>#REF!</v>
      </c>
      <c r="B495" s="157" t="s">
        <v>82</v>
      </c>
      <c r="C495" s="304"/>
      <c r="D495" s="157">
        <f>PRODUCT(Лист1!G214,$A$258)</f>
        <v>0.36099999999999999</v>
      </c>
      <c r="E495" s="279">
        <f>Лист1!H214</f>
        <v>0</v>
      </c>
      <c r="F495" s="229">
        <f t="shared" si="18"/>
        <v>0</v>
      </c>
      <c r="J495" s="430"/>
    </row>
    <row r="496" spans="1:10" hidden="1" x14ac:dyDescent="0.25">
      <c r="A496" s="198" t="e">
        <f>'таланты+инициативы0,278'!#REF!</f>
        <v>#REF!</v>
      </c>
      <c r="B496" s="157" t="s">
        <v>82</v>
      </c>
      <c r="C496" s="304"/>
      <c r="D496" s="157">
        <f>PRODUCT(Лист1!G215,$A$258)</f>
        <v>0.36099999999999999</v>
      </c>
      <c r="E496" s="279">
        <f>Лист1!H215</f>
        <v>0</v>
      </c>
      <c r="F496" s="229">
        <f t="shared" si="18"/>
        <v>0</v>
      </c>
      <c r="J496" s="430"/>
    </row>
    <row r="497" spans="1:10" hidden="1" x14ac:dyDescent="0.25">
      <c r="A497" s="198" t="e">
        <f>'таланты+инициативы0,278'!#REF!</f>
        <v>#REF!</v>
      </c>
      <c r="B497" s="157" t="s">
        <v>82</v>
      </c>
      <c r="C497" s="304"/>
      <c r="D497" s="157">
        <f>PRODUCT(Лист1!G216,$A$258)</f>
        <v>0.36099999999999999</v>
      </c>
      <c r="E497" s="279">
        <f>Лист1!H216</f>
        <v>0</v>
      </c>
      <c r="F497" s="229">
        <f t="shared" si="18"/>
        <v>0</v>
      </c>
      <c r="J497" s="430"/>
    </row>
    <row r="498" spans="1:10" hidden="1" x14ac:dyDescent="0.25">
      <c r="A498" s="198" t="e">
        <f>'таланты+инициативы0,278'!#REF!</f>
        <v>#REF!</v>
      </c>
      <c r="B498" s="157" t="s">
        <v>82</v>
      </c>
      <c r="C498" s="304"/>
      <c r="D498" s="157">
        <f>PRODUCT(Лист1!G217,$A$258)</f>
        <v>0.36099999999999999</v>
      </c>
      <c r="E498" s="279">
        <f>Лист1!H217</f>
        <v>0</v>
      </c>
      <c r="F498" s="229">
        <f t="shared" si="18"/>
        <v>0</v>
      </c>
      <c r="J498" s="430"/>
    </row>
    <row r="499" spans="1:10" hidden="1" x14ac:dyDescent="0.25">
      <c r="A499" s="198" t="e">
        <f>'таланты+инициативы0,278'!#REF!</f>
        <v>#REF!</v>
      </c>
      <c r="B499" s="157" t="s">
        <v>82</v>
      </c>
      <c r="C499" s="304"/>
      <c r="D499" s="157">
        <f>PRODUCT(Лист1!G218,$A$258)</f>
        <v>0.36099999999999999</v>
      </c>
      <c r="E499" s="279">
        <f>Лист1!H218</f>
        <v>0</v>
      </c>
      <c r="F499" s="229">
        <f t="shared" si="18"/>
        <v>0</v>
      </c>
      <c r="J499" s="430"/>
    </row>
    <row r="500" spans="1:10" hidden="1" x14ac:dyDescent="0.25">
      <c r="A500" s="198" t="e">
        <f>'таланты+инициативы0,278'!#REF!</f>
        <v>#REF!</v>
      </c>
      <c r="B500" s="157" t="s">
        <v>82</v>
      </c>
      <c r="C500" s="304"/>
      <c r="D500" s="157">
        <f>PRODUCT(Лист1!G219,$A$258)</f>
        <v>0.36099999999999999</v>
      </c>
      <c r="E500" s="279">
        <f>Лист1!H219</f>
        <v>0</v>
      </c>
      <c r="F500" s="229">
        <f t="shared" ref="F500:F506" si="19">D500*E500</f>
        <v>0</v>
      </c>
      <c r="J500" s="430"/>
    </row>
    <row r="501" spans="1:10" hidden="1" x14ac:dyDescent="0.25">
      <c r="A501" s="198" t="e">
        <f>'таланты+инициативы0,278'!#REF!</f>
        <v>#REF!</v>
      </c>
      <c r="B501" s="157" t="s">
        <v>82</v>
      </c>
      <c r="C501" s="304"/>
      <c r="D501" s="157">
        <f>PRODUCT(Лист1!G220,$A$258)</f>
        <v>0.36099999999999999</v>
      </c>
      <c r="E501" s="279">
        <f>Лист1!H220</f>
        <v>0</v>
      </c>
      <c r="F501" s="229">
        <f t="shared" si="19"/>
        <v>0</v>
      </c>
      <c r="J501" s="430"/>
    </row>
    <row r="502" spans="1:10" hidden="1" x14ac:dyDescent="0.25">
      <c r="A502" s="198" t="e">
        <f>'таланты+инициативы0,278'!#REF!</f>
        <v>#REF!</v>
      </c>
      <c r="B502" s="157" t="s">
        <v>82</v>
      </c>
      <c r="C502" s="304"/>
      <c r="D502" s="157">
        <f>PRODUCT(Лист1!G221,$A$258)</f>
        <v>0.36099999999999999</v>
      </c>
      <c r="E502" s="279">
        <f>Лист1!H221</f>
        <v>0</v>
      </c>
      <c r="F502" s="229">
        <f t="shared" si="19"/>
        <v>0</v>
      </c>
      <c r="J502" s="430"/>
    </row>
    <row r="503" spans="1:10" hidden="1" x14ac:dyDescent="0.25">
      <c r="A503" s="198" t="e">
        <f>'таланты+инициативы0,278'!#REF!</f>
        <v>#REF!</v>
      </c>
      <c r="B503" s="157" t="s">
        <v>82</v>
      </c>
      <c r="C503" s="304"/>
      <c r="D503" s="157">
        <f>PRODUCT(Лист1!G222,$A$258)</f>
        <v>0.36099999999999999</v>
      </c>
      <c r="E503" s="279">
        <f>Лист1!H222</f>
        <v>0</v>
      </c>
      <c r="F503" s="229">
        <f t="shared" si="19"/>
        <v>0</v>
      </c>
      <c r="J503" s="430"/>
    </row>
    <row r="504" spans="1:10" hidden="1" x14ac:dyDescent="0.25">
      <c r="A504" s="198" t="e">
        <f>'таланты+инициативы0,278'!#REF!</f>
        <v>#REF!</v>
      </c>
      <c r="B504" s="157" t="s">
        <v>82</v>
      </c>
      <c r="C504" s="304"/>
      <c r="D504" s="157">
        <f>PRODUCT(Лист1!G223,$A$258)</f>
        <v>0.36099999999999999</v>
      </c>
      <c r="E504" s="279">
        <f>Лист1!H223</f>
        <v>0</v>
      </c>
      <c r="F504" s="229">
        <f t="shared" si="19"/>
        <v>0</v>
      </c>
      <c r="J504" s="430"/>
    </row>
    <row r="505" spans="1:10" hidden="1" x14ac:dyDescent="0.25">
      <c r="A505" s="198" t="e">
        <f>'таланты+инициативы0,278'!#REF!</f>
        <v>#REF!</v>
      </c>
      <c r="B505" s="157" t="s">
        <v>82</v>
      </c>
      <c r="C505" s="304"/>
      <c r="D505" s="157">
        <f>PRODUCT(Лист1!G224,$A$258)</f>
        <v>0.36099999999999999</v>
      </c>
      <c r="E505" s="279">
        <f>Лист1!H224</f>
        <v>0</v>
      </c>
      <c r="F505" s="229">
        <f t="shared" si="19"/>
        <v>0</v>
      </c>
      <c r="J505" s="430"/>
    </row>
    <row r="506" spans="1:10" hidden="1" x14ac:dyDescent="0.25">
      <c r="A506" s="198" t="e">
        <f>'таланты+инициативы0,278'!#REF!</f>
        <v>#REF!</v>
      </c>
      <c r="B506" s="157" t="s">
        <v>82</v>
      </c>
      <c r="C506" s="304"/>
      <c r="D506" s="157">
        <f>PRODUCT(Лист1!G225,$A$258)</f>
        <v>0.36099999999999999</v>
      </c>
      <c r="E506" s="279">
        <f>Лист1!H225</f>
        <v>0</v>
      </c>
      <c r="F506" s="229">
        <f t="shared" si="19"/>
        <v>0</v>
      </c>
      <c r="J506" s="430"/>
    </row>
    <row r="507" spans="1:10" hidden="1" x14ac:dyDescent="0.25">
      <c r="A507" s="198" t="e">
        <f>'таланты+инициативы0,278'!#REF!</f>
        <v>#REF!</v>
      </c>
      <c r="B507" s="157" t="s">
        <v>82</v>
      </c>
      <c r="C507" s="304"/>
      <c r="D507" s="157">
        <f>PRODUCT(Лист1!G226,$A$258)</f>
        <v>0.36099999999999999</v>
      </c>
      <c r="E507" s="279">
        <f>Лист1!H226</f>
        <v>0</v>
      </c>
      <c r="F507" s="229">
        <f t="shared" ref="F507" si="20">D507*E507</f>
        <v>0</v>
      </c>
      <c r="J507" s="430"/>
    </row>
    <row r="508" spans="1:10" ht="18.75" x14ac:dyDescent="0.25">
      <c r="A508" s="688" t="s">
        <v>31</v>
      </c>
      <c r="B508" s="723"/>
      <c r="C508" s="723"/>
      <c r="D508" s="723"/>
      <c r="E508" s="689"/>
      <c r="F508" s="440">
        <f>SUM(F262:F507)</f>
        <v>375439.99999999994</v>
      </c>
    </row>
    <row r="509" spans="1:10" x14ac:dyDescent="0.25">
      <c r="E509" s="156"/>
    </row>
  </sheetData>
  <mergeCells count="145">
    <mergeCell ref="B35:C35"/>
    <mergeCell ref="B36:C36"/>
    <mergeCell ref="A28:H28"/>
    <mergeCell ref="I24:I25"/>
    <mergeCell ref="A24:A25"/>
    <mergeCell ref="B24:B25"/>
    <mergeCell ref="D24:D25"/>
    <mergeCell ref="E24:E25"/>
    <mergeCell ref="F24:F25"/>
    <mergeCell ref="B33:C33"/>
    <mergeCell ref="A29:H29"/>
    <mergeCell ref="A30:A32"/>
    <mergeCell ref="B30:C32"/>
    <mergeCell ref="D30:H30"/>
    <mergeCell ref="D31:D32"/>
    <mergeCell ref="E31:E32"/>
    <mergeCell ref="F31:F32"/>
    <mergeCell ref="G31:G32"/>
    <mergeCell ref="H31:H32"/>
    <mergeCell ref="A202:B202"/>
    <mergeCell ref="A205:B205"/>
    <mergeCell ref="A508:E508"/>
    <mergeCell ref="B3:G3"/>
    <mergeCell ref="E55:E56"/>
    <mergeCell ref="F55:F56"/>
    <mergeCell ref="A57:B57"/>
    <mergeCell ref="A53:F53"/>
    <mergeCell ref="A55:B56"/>
    <mergeCell ref="D55:D56"/>
    <mergeCell ref="G55:G56"/>
    <mergeCell ref="A257:F257"/>
    <mergeCell ref="A258:F258"/>
    <mergeCell ref="A259:A260"/>
    <mergeCell ref="B259:B260"/>
    <mergeCell ref="D259:D260"/>
    <mergeCell ref="E259:E260"/>
    <mergeCell ref="F259:F260"/>
    <mergeCell ref="A224:F224"/>
    <mergeCell ref="A201:B201"/>
    <mergeCell ref="A37:H37"/>
    <mergeCell ref="A38:A40"/>
    <mergeCell ref="A203:B203"/>
    <mergeCell ref="A204:B204"/>
    <mergeCell ref="A256:E256"/>
    <mergeCell ref="A227:A228"/>
    <mergeCell ref="B227:B228"/>
    <mergeCell ref="D227:D228"/>
    <mergeCell ref="E227:E228"/>
    <mergeCell ref="F227:F228"/>
    <mergeCell ref="A216:F216"/>
    <mergeCell ref="A217:F217"/>
    <mergeCell ref="A219:A220"/>
    <mergeCell ref="B219:B220"/>
    <mergeCell ref="D219:D220"/>
    <mergeCell ref="E219:E220"/>
    <mergeCell ref="F219:F220"/>
    <mergeCell ref="A225:F225"/>
    <mergeCell ref="A1:H1"/>
    <mergeCell ref="A20:B20"/>
    <mergeCell ref="A17:F17"/>
    <mergeCell ref="A7:E7"/>
    <mergeCell ref="A19:F19"/>
    <mergeCell ref="G21:G23"/>
    <mergeCell ref="I21:I23"/>
    <mergeCell ref="A21:A23"/>
    <mergeCell ref="B21:B23"/>
    <mergeCell ref="D21:D23"/>
    <mergeCell ref="D10:E10"/>
    <mergeCell ref="D11:E11"/>
    <mergeCell ref="D12:E12"/>
    <mergeCell ref="D13:E13"/>
    <mergeCell ref="D15:E15"/>
    <mergeCell ref="D8:E8"/>
    <mergeCell ref="E21:F21"/>
    <mergeCell ref="D9:E9"/>
    <mergeCell ref="G208:G209"/>
    <mergeCell ref="G219:G220"/>
    <mergeCell ref="A4:E4"/>
    <mergeCell ref="A5:E5"/>
    <mergeCell ref="A6:E6"/>
    <mergeCell ref="G24:G25"/>
    <mergeCell ref="A206:F206"/>
    <mergeCell ref="A208:A209"/>
    <mergeCell ref="B208:B209"/>
    <mergeCell ref="D208:D209"/>
    <mergeCell ref="E208:E209"/>
    <mergeCell ref="F208:F209"/>
    <mergeCell ref="A186:E186"/>
    <mergeCell ref="A196:F196"/>
    <mergeCell ref="D199:D200"/>
    <mergeCell ref="B38:C40"/>
    <mergeCell ref="D38:E38"/>
    <mergeCell ref="D39:D40"/>
    <mergeCell ref="B158:C158"/>
    <mergeCell ref="A175:F175"/>
    <mergeCell ref="A177:A178"/>
    <mergeCell ref="B177:B178"/>
    <mergeCell ref="D177:D178"/>
    <mergeCell ref="E177:E178"/>
    <mergeCell ref="H165:H166"/>
    <mergeCell ref="G165:G166"/>
    <mergeCell ref="F165:F166"/>
    <mergeCell ref="E165:E166"/>
    <mergeCell ref="D165:D166"/>
    <mergeCell ref="D164:H164"/>
    <mergeCell ref="A163:H163"/>
    <mergeCell ref="G199:G200"/>
    <mergeCell ref="A188:F188"/>
    <mergeCell ref="B167:C167"/>
    <mergeCell ref="A199:B200"/>
    <mergeCell ref="B164:C166"/>
    <mergeCell ref="A164:A166"/>
    <mergeCell ref="F177:F178"/>
    <mergeCell ref="A154:H154"/>
    <mergeCell ref="A155:A157"/>
    <mergeCell ref="B155:C157"/>
    <mergeCell ref="D155:F155"/>
    <mergeCell ref="D156:D157"/>
    <mergeCell ref="A46:B46"/>
    <mergeCell ref="A47:B47"/>
    <mergeCell ref="A48:B48"/>
    <mergeCell ref="A49:B49"/>
    <mergeCell ref="A50:B50"/>
    <mergeCell ref="A52:F52"/>
    <mergeCell ref="B141:B143"/>
    <mergeCell ref="D141:D143"/>
    <mergeCell ref="E141:F141"/>
    <mergeCell ref="G141:G143"/>
    <mergeCell ref="A139:F139"/>
    <mergeCell ref="E156:E157"/>
    <mergeCell ref="F156:F157"/>
    <mergeCell ref="A152:F152"/>
    <mergeCell ref="I141:I143"/>
    <mergeCell ref="B144:B145"/>
    <mergeCell ref="D144:D145"/>
    <mergeCell ref="E144:E145"/>
    <mergeCell ref="F144:F145"/>
    <mergeCell ref="G144:G145"/>
    <mergeCell ref="I144:I145"/>
    <mergeCell ref="A144:A145"/>
    <mergeCell ref="F39:F40"/>
    <mergeCell ref="B41:C41"/>
    <mergeCell ref="B42:C42"/>
    <mergeCell ref="B43:C43"/>
    <mergeCell ref="E39:E4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38" max="16383" man="1"/>
    <brk id="21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35"/>
  <sheetViews>
    <sheetView view="pageBreakPreview" topLeftCell="A140" workbookViewId="0">
      <selection activeCell="D1" sqref="D1:E1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95" customHeight="1" x14ac:dyDescent="0.25">
      <c r="D1" s="732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17.12. 2024 № 102-ОС "Об утверждении нормативных затрат, натуральных норм на выполнение муниципальных работ, оказываемых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 ( в редакции приказа от 18.04.2025 № 28-ос, от 30.04.2025 № 33-ос)</v>
      </c>
      <c r="E1" s="732"/>
    </row>
    <row r="3" spans="1:5" x14ac:dyDescent="0.25">
      <c r="A3" s="646" t="s">
        <v>123</v>
      </c>
      <c r="B3" s="646"/>
      <c r="C3" s="646"/>
      <c r="D3" s="646"/>
      <c r="E3" s="646"/>
    </row>
    <row r="4" spans="1:5" ht="12.6" customHeight="1" x14ac:dyDescent="0.25">
      <c r="A4" s="647" t="s">
        <v>147</v>
      </c>
      <c r="B4" s="647"/>
      <c r="C4" s="647"/>
      <c r="D4" s="647"/>
      <c r="E4" s="647"/>
    </row>
    <row r="5" spans="1:5" ht="60" x14ac:dyDescent="0.25">
      <c r="A5" s="119" t="s">
        <v>124</v>
      </c>
      <c r="B5" s="62" t="s">
        <v>125</v>
      </c>
      <c r="C5" s="119" t="s">
        <v>126</v>
      </c>
      <c r="D5" s="119" t="s">
        <v>127</v>
      </c>
      <c r="E5" s="119" t="s">
        <v>128</v>
      </c>
    </row>
    <row r="6" spans="1:5" x14ac:dyDescent="0.25">
      <c r="A6" s="120">
        <v>1</v>
      </c>
      <c r="B6" s="120">
        <v>2</v>
      </c>
      <c r="C6" s="120">
        <v>3</v>
      </c>
      <c r="D6" s="120">
        <v>4</v>
      </c>
      <c r="E6" s="120">
        <v>5</v>
      </c>
    </row>
    <row r="7" spans="1:5" ht="19.5" customHeight="1" x14ac:dyDescent="0.25">
      <c r="A7" s="733" t="s">
        <v>122</v>
      </c>
      <c r="B7" s="654" t="s">
        <v>359</v>
      </c>
      <c r="C7" s="648" t="s">
        <v>129</v>
      </c>
      <c r="D7" s="649"/>
      <c r="E7" s="650"/>
    </row>
    <row r="8" spans="1:5" ht="14.45" customHeight="1" x14ac:dyDescent="0.25">
      <c r="A8" s="733"/>
      <c r="B8" s="654"/>
      <c r="C8" s="651" t="s">
        <v>130</v>
      </c>
      <c r="D8" s="652"/>
      <c r="E8" s="653"/>
    </row>
    <row r="9" spans="1:5" ht="12" customHeight="1" x14ac:dyDescent="0.25">
      <c r="A9" s="733"/>
      <c r="B9" s="654"/>
      <c r="C9" s="99" t="s">
        <v>137</v>
      </c>
      <c r="D9" s="121" t="s">
        <v>131</v>
      </c>
      <c r="E9" s="212">
        <f>'таланты+инициативы0,278'!D27</f>
        <v>1.5568</v>
      </c>
    </row>
    <row r="10" spans="1:5" ht="12" customHeight="1" x14ac:dyDescent="0.25">
      <c r="A10" s="733"/>
      <c r="B10" s="654"/>
      <c r="C10" s="99" t="s">
        <v>91</v>
      </c>
      <c r="D10" s="122" t="s">
        <v>131</v>
      </c>
      <c r="E10" s="212">
        <f>'таланты+инициативы0,278'!D26</f>
        <v>0.27800000000000002</v>
      </c>
    </row>
    <row r="11" spans="1:5" ht="12" customHeight="1" x14ac:dyDescent="0.25">
      <c r="A11" s="733"/>
      <c r="B11" s="654"/>
      <c r="C11" s="666" t="s">
        <v>141</v>
      </c>
      <c r="D11" s="667"/>
      <c r="E11" s="668"/>
    </row>
    <row r="12" spans="1:5" ht="15.75" customHeight="1" x14ac:dyDescent="0.25">
      <c r="A12" s="733"/>
      <c r="B12" s="654"/>
      <c r="C12" s="109" t="s">
        <v>363</v>
      </c>
      <c r="D12" s="92" t="s">
        <v>39</v>
      </c>
      <c r="E12" s="211">
        <f>'таланты+инициативы0,278'!E50</f>
        <v>0.27800000000000002</v>
      </c>
    </row>
    <row r="13" spans="1:5" ht="12" customHeight="1" x14ac:dyDescent="0.25">
      <c r="A13" s="733"/>
      <c r="B13" s="654"/>
      <c r="C13" s="109" t="s">
        <v>364</v>
      </c>
      <c r="D13" s="92" t="s">
        <v>39</v>
      </c>
      <c r="E13" s="211">
        <f>'таланты+инициативы0,278'!E51</f>
        <v>0.27800000000000002</v>
      </c>
    </row>
    <row r="14" spans="1:5" ht="13.5" customHeight="1" x14ac:dyDescent="0.25">
      <c r="A14" s="733"/>
      <c r="B14" s="654"/>
      <c r="C14" s="109" t="s">
        <v>365</v>
      </c>
      <c r="D14" s="92" t="s">
        <v>39</v>
      </c>
      <c r="E14" s="211">
        <f>'таланты+инициативы0,278'!E52</f>
        <v>0.27800000000000002</v>
      </c>
    </row>
    <row r="15" spans="1:5" ht="22.9" customHeight="1" x14ac:dyDescent="0.25">
      <c r="A15" s="733"/>
      <c r="B15" s="654"/>
      <c r="C15" s="669" t="s">
        <v>142</v>
      </c>
      <c r="D15" s="670"/>
      <c r="E15" s="671"/>
    </row>
    <row r="16" spans="1:5" ht="18.75" customHeight="1" x14ac:dyDescent="0.25">
      <c r="A16" s="733"/>
      <c r="B16" s="654"/>
      <c r="C16" s="117" t="str">
        <f>'таланты+инициативы0,278'!A61</f>
        <v>Статуэтки "Ника"</v>
      </c>
      <c r="D16" s="323" t="str">
        <f>'таланты+инициативы0,278'!D61</f>
        <v>шт</v>
      </c>
      <c r="E16" s="85">
        <f>'таланты+инициативы0,278'!E61</f>
        <v>12</v>
      </c>
    </row>
    <row r="17" spans="1:5" ht="12" customHeight="1" x14ac:dyDescent="0.25">
      <c r="A17" s="733"/>
      <c r="B17" s="654"/>
      <c r="C17" s="117" t="str">
        <f>'таланты+инициативы0,278'!A62</f>
        <v>Баннер 3х2 "Молодежная премия"</v>
      </c>
      <c r="D17" s="323" t="str">
        <f>'таланты+инициативы0,278'!D62</f>
        <v>шт</v>
      </c>
      <c r="E17" s="85">
        <f>'таланты+инициативы0,278'!E62</f>
        <v>1</v>
      </c>
    </row>
    <row r="18" spans="1:5" ht="12" customHeight="1" x14ac:dyDescent="0.25">
      <c r="A18" s="733"/>
      <c r="B18" s="654"/>
      <c r="C18" s="117" t="str">
        <f>'таланты+инициативы0,278'!A63</f>
        <v>Флажки "Молодежная премия"</v>
      </c>
      <c r="D18" s="323" t="str">
        <f>'таланты+инициативы0,278'!D63</f>
        <v>шт</v>
      </c>
      <c r="E18" s="85">
        <f>'таланты+инициативы0,278'!E63</f>
        <v>200</v>
      </c>
    </row>
    <row r="19" spans="1:5" ht="23.25" customHeight="1" x14ac:dyDescent="0.25">
      <c r="A19" s="733"/>
      <c r="B19" s="654"/>
      <c r="C19" s="117" t="str">
        <f>'таланты+инициативы0,278'!A64</f>
        <v>Участие участников Северо-Енисейского района в ТИМ "Юниор"</v>
      </c>
      <c r="D19" s="323">
        <f>'таланты+инициативы0,278'!D64</f>
        <v>0</v>
      </c>
      <c r="E19" s="85">
        <f>'таланты+инициативы0,278'!E64</f>
        <v>0</v>
      </c>
    </row>
    <row r="20" spans="1:5" ht="12" customHeight="1" x14ac:dyDescent="0.25">
      <c r="A20" s="733"/>
      <c r="B20" s="654"/>
      <c r="C20" s="117" t="str">
        <f>'таланты+инициативы0,278'!A65</f>
        <v>Проезд участников 6 чел</v>
      </c>
      <c r="D20" s="323" t="str">
        <f>'таланты+инициативы0,278'!D65</f>
        <v>ед</v>
      </c>
      <c r="E20" s="85">
        <f>'таланты+инициативы0,278'!E65</f>
        <v>6</v>
      </c>
    </row>
    <row r="21" spans="1:5" ht="12" customHeight="1" x14ac:dyDescent="0.25">
      <c r="A21" s="733"/>
      <c r="B21" s="654"/>
      <c r="C21" s="117" t="str">
        <f>'таланты+инициативы0,278'!A66</f>
        <v>Питание участники 6 чел</v>
      </c>
      <c r="D21" s="323" t="str">
        <f>'таланты+инициативы0,278'!D66</f>
        <v>сут</v>
      </c>
      <c r="E21" s="85">
        <f>'таланты+инициативы0,278'!E66</f>
        <v>12</v>
      </c>
    </row>
    <row r="22" spans="1:5" ht="12" customHeight="1" x14ac:dyDescent="0.25">
      <c r="A22" s="733"/>
      <c r="B22" s="654"/>
      <c r="C22" s="117" t="str">
        <f>'таланты+инициативы0,278'!A67</f>
        <v>Проживание участники 6 чел</v>
      </c>
      <c r="D22" s="323" t="str">
        <f>'таланты+инициативы0,278'!D67</f>
        <v>сут</v>
      </c>
      <c r="E22" s="85">
        <f>'таланты+инициативы0,278'!E67</f>
        <v>6</v>
      </c>
    </row>
    <row r="23" spans="1:5" ht="12" customHeight="1" x14ac:dyDescent="0.25">
      <c r="A23" s="733"/>
      <c r="B23" s="654"/>
      <c r="C23" s="117" t="str">
        <f>'таланты+инициативы0,278'!A68</f>
        <v>Участие молодежи Северо-Енисейского района в ТИМ "Бирюса"</v>
      </c>
      <c r="D23" s="323">
        <f>'таланты+инициативы0,278'!D68</f>
        <v>0</v>
      </c>
      <c r="E23" s="85">
        <f>'таланты+инициативы0,278'!E68</f>
        <v>0</v>
      </c>
    </row>
    <row r="24" spans="1:5" ht="12" customHeight="1" x14ac:dyDescent="0.25">
      <c r="A24" s="733"/>
      <c r="B24" s="654"/>
      <c r="C24" s="117" t="str">
        <f>'таланты+инициативы0,278'!A69</f>
        <v>Проезд участников 10 чел</v>
      </c>
      <c r="D24" s="323" t="str">
        <f>'таланты+инициативы0,278'!D69</f>
        <v>ед</v>
      </c>
      <c r="E24" s="85">
        <f>'таланты+инициативы0,278'!E69</f>
        <v>10</v>
      </c>
    </row>
    <row r="25" spans="1:5" ht="12" customHeight="1" x14ac:dyDescent="0.25">
      <c r="A25" s="733"/>
      <c r="B25" s="654"/>
      <c r="C25" s="117" t="str">
        <f>'таланты+инициативы0,278'!A70</f>
        <v>Питание участники 10 чел</v>
      </c>
      <c r="D25" s="323" t="str">
        <f>'таланты+инициативы0,278'!D70</f>
        <v>сут</v>
      </c>
      <c r="E25" s="85">
        <f>'таланты+инициативы0,278'!E70</f>
        <v>20</v>
      </c>
    </row>
    <row r="26" spans="1:5" ht="12" customHeight="1" x14ac:dyDescent="0.25">
      <c r="A26" s="733"/>
      <c r="B26" s="654"/>
      <c r="C26" s="117" t="str">
        <f>'таланты+инициативы0,278'!A71</f>
        <v>Проживание участники 10 чел</v>
      </c>
      <c r="D26" s="323" t="str">
        <f>'таланты+инициативы0,278'!D71</f>
        <v>сут</v>
      </c>
      <c r="E26" s="85">
        <f>'таланты+инициативы0,278'!E71</f>
        <v>20</v>
      </c>
    </row>
    <row r="27" spans="1:5" ht="12" customHeight="1" x14ac:dyDescent="0.25">
      <c r="A27" s="733"/>
      <c r="B27" s="654"/>
      <c r="C27" s="117" t="str">
        <f>'таланты+инициативы0,278'!A72</f>
        <v>Участие молодежи Северо-Енисейского района в инфраструктурном проекте "Новый фарватер" (г. Красноярск)</v>
      </c>
      <c r="D27" s="323">
        <f>'таланты+инициативы0,278'!D72</f>
        <v>0</v>
      </c>
      <c r="E27" s="85">
        <f>'таланты+инициативы0,278'!E72</f>
        <v>0</v>
      </c>
    </row>
    <row r="28" spans="1:5" ht="12" customHeight="1" x14ac:dyDescent="0.25">
      <c r="A28" s="733"/>
      <c r="B28" s="654"/>
      <c r="C28" s="117" t="str">
        <f>'таланты+инициативы0,278'!A73</f>
        <v>Проезд участников 10 чел</v>
      </c>
      <c r="D28" s="323" t="str">
        <f>'таланты+инициативы0,278'!D73</f>
        <v>ед</v>
      </c>
      <c r="E28" s="85">
        <f>'таланты+инициативы0,278'!E73</f>
        <v>10</v>
      </c>
    </row>
    <row r="29" spans="1:5" ht="12" customHeight="1" x14ac:dyDescent="0.25">
      <c r="A29" s="733"/>
      <c r="B29" s="654"/>
      <c r="C29" s="117" t="str">
        <f>'таланты+инициативы0,278'!A74</f>
        <v>Питание участники 10 чел</v>
      </c>
      <c r="D29" s="323" t="str">
        <f>'таланты+инициативы0,278'!D74</f>
        <v>сут</v>
      </c>
      <c r="E29" s="85">
        <f>'таланты+инициативы0,278'!E74</f>
        <v>50</v>
      </c>
    </row>
    <row r="30" spans="1:5" ht="12" customHeight="1" x14ac:dyDescent="0.25">
      <c r="A30" s="733"/>
      <c r="B30" s="654"/>
      <c r="C30" s="117" t="str">
        <f>'таланты+инициативы0,278'!A75</f>
        <v>Проживание участники 10 чел</v>
      </c>
      <c r="D30" s="323" t="str">
        <f>'таланты+инициативы0,278'!D75</f>
        <v>сут</v>
      </c>
      <c r="E30" s="85">
        <f>'таланты+инициативы0,278'!E75</f>
        <v>40</v>
      </c>
    </row>
    <row r="31" spans="1:5" ht="12" customHeight="1" x14ac:dyDescent="0.25">
      <c r="A31" s="733"/>
      <c r="B31" s="654"/>
      <c r="C31" s="117" t="str">
        <f>'таланты+инициативы0,278'!A76</f>
        <v>Расходные материалы к мероприятиям</v>
      </c>
      <c r="D31" s="323" t="str">
        <f>'таланты+инициативы0,278'!D76</f>
        <v>шт</v>
      </c>
      <c r="E31" s="85">
        <f>'таланты+инициативы0,278'!E76</f>
        <v>154</v>
      </c>
    </row>
    <row r="32" spans="1:5" ht="12" customHeight="1" x14ac:dyDescent="0.25">
      <c r="A32" s="733"/>
      <c r="B32" s="654"/>
      <c r="C32" s="117" t="str">
        <f>'таланты+инициативы0,278'!A77</f>
        <v>Наградная продукция к мероприям</v>
      </c>
      <c r="D32" s="323" t="str">
        <f>'таланты+инициативы0,278'!D77</f>
        <v>шт</v>
      </c>
      <c r="E32" s="85">
        <f>'таланты+инициативы0,278'!E77</f>
        <v>300</v>
      </c>
    </row>
    <row r="33" spans="1:5" ht="12" customHeight="1" x14ac:dyDescent="0.25">
      <c r="A33" s="733"/>
      <c r="B33" s="654"/>
      <c r="C33" s="117" t="str">
        <f>'таланты+инициативы0,278'!A78</f>
        <v>Услуги тренера по обучению в рамках школы проектирования ТКК</v>
      </c>
      <c r="D33" s="323" t="str">
        <f>'таланты+инициативы0,278'!D78</f>
        <v>шкомпл</v>
      </c>
      <c r="E33" s="85">
        <f>'таланты+инициативы0,278'!E78</f>
        <v>1</v>
      </c>
    </row>
    <row r="34" spans="1:5" ht="12" customHeight="1" x14ac:dyDescent="0.25">
      <c r="A34" s="733"/>
      <c r="B34" s="654"/>
      <c r="C34" s="117" t="str">
        <f>'таланты+инициативы0,278'!A79</f>
        <v>Призовой фонд на мероприятие Живая сталь</v>
      </c>
      <c r="D34" s="323" t="str">
        <f>'таланты+инициативы0,278'!D79</f>
        <v>ед</v>
      </c>
      <c r="E34" s="85">
        <f>'таланты+инициативы0,278'!E79</f>
        <v>50</v>
      </c>
    </row>
    <row r="35" spans="1:5" ht="34.5" customHeight="1" x14ac:dyDescent="0.25">
      <c r="A35" s="733"/>
      <c r="B35" s="654"/>
      <c r="C35" s="117" t="str">
        <f>'таланты+инициативы0,278'!A80</f>
        <v>Взаимодействие с местными и первичными отделениями Российского движения детей и молодежи «Движение первых»</v>
      </c>
      <c r="D35" s="323" t="str">
        <f>'таланты+инициативы0,278'!D80</f>
        <v>проект</v>
      </c>
      <c r="E35" s="85">
        <f>'таланты+инициативы0,278'!E80</f>
        <v>0.27800000000000002</v>
      </c>
    </row>
    <row r="36" spans="1:5" ht="12" customHeight="1" x14ac:dyDescent="0.25">
      <c r="A36" s="733"/>
      <c r="B36" s="654"/>
      <c r="C36" s="117"/>
      <c r="D36" s="467"/>
      <c r="E36" s="237"/>
    </row>
    <row r="37" spans="1:5" ht="12" customHeight="1" x14ac:dyDescent="0.25">
      <c r="A37" s="733"/>
      <c r="B37" s="654"/>
      <c r="C37" s="657" t="s">
        <v>132</v>
      </c>
      <c r="D37" s="658"/>
      <c r="E37" s="659"/>
    </row>
    <row r="38" spans="1:5" ht="12" customHeight="1" x14ac:dyDescent="0.25">
      <c r="A38" s="733"/>
      <c r="B38" s="654"/>
      <c r="C38" s="657" t="s">
        <v>133</v>
      </c>
      <c r="D38" s="658"/>
      <c r="E38" s="659"/>
    </row>
    <row r="39" spans="1:5" ht="12" customHeight="1" x14ac:dyDescent="0.25">
      <c r="A39" s="733"/>
      <c r="B39" s="654"/>
      <c r="C39" s="123" t="str">
        <f>'натур показатели патриотика'!C72</f>
        <v>Теплоэнергия</v>
      </c>
      <c r="D39" s="124" t="str">
        <f>'натур показатели патриотика'!D72</f>
        <v>Гкал</v>
      </c>
      <c r="E39" s="125">
        <f>'таланты+инициативы0,278'!D115</f>
        <v>15.290000000000001</v>
      </c>
    </row>
    <row r="40" spans="1:5" ht="12" customHeight="1" x14ac:dyDescent="0.25">
      <c r="A40" s="733"/>
      <c r="B40" s="654"/>
      <c r="C40" s="123" t="str">
        <f>'натур показатели патриотика'!C73</f>
        <v xml:space="preserve">Водоснабжение </v>
      </c>
      <c r="D40" s="124" t="str">
        <f>'натур показатели патриотика'!D73</f>
        <v>м2</v>
      </c>
      <c r="E40" s="125">
        <f>'таланты+инициативы0,278'!D116</f>
        <v>29.551400000000001</v>
      </c>
    </row>
    <row r="41" spans="1:5" ht="12" customHeight="1" x14ac:dyDescent="0.25">
      <c r="A41" s="733"/>
      <c r="B41" s="654"/>
      <c r="C41" s="123" t="str">
        <f>'натур показатели патриотика'!C74</f>
        <v>Водоотведение (септик)</v>
      </c>
      <c r="D41" s="124" t="str">
        <f>'натур показатели патриотика'!D74</f>
        <v>м3</v>
      </c>
      <c r="E41" s="125">
        <f>'таланты+инициативы0,278'!D117</f>
        <v>0.27800000000000002</v>
      </c>
    </row>
    <row r="42" spans="1:5" ht="12" customHeight="1" x14ac:dyDescent="0.25">
      <c r="A42" s="733"/>
      <c r="B42" s="654"/>
      <c r="C42" s="123" t="str">
        <f>'натур показатели патриотика'!C75</f>
        <v>Электроэнергия</v>
      </c>
      <c r="D42" s="124" t="str">
        <f>'натур показатели патриотика'!D75</f>
        <v>МВт час.</v>
      </c>
      <c r="E42" s="125">
        <f>'таланты+инициативы0,278'!D118</f>
        <v>1.6680000000000001</v>
      </c>
    </row>
    <row r="43" spans="1:5" ht="12" customHeight="1" x14ac:dyDescent="0.25">
      <c r="A43" s="733"/>
      <c r="B43" s="654"/>
      <c r="C43" s="123" t="str">
        <f>'натур показатели патриотика'!C76</f>
        <v>ТКО</v>
      </c>
      <c r="D43" s="124" t="str">
        <f>'натур показатели патриотика'!D76</f>
        <v>договор</v>
      </c>
      <c r="E43" s="125">
        <f>'таланты+инициативы0,278'!D119</f>
        <v>2.5020000000000002</v>
      </c>
    </row>
    <row r="44" spans="1:5" ht="12" customHeight="1" x14ac:dyDescent="0.25">
      <c r="A44" s="733"/>
      <c r="B44" s="654"/>
      <c r="C44" s="123" t="str">
        <f>'натур показатели патриотика'!C77</f>
        <v>Электроэнергия (резерв)</v>
      </c>
      <c r="D44" s="124" t="str">
        <f>'натур показатели патриотика'!D77</f>
        <v>МВт час.</v>
      </c>
      <c r="E44" s="125">
        <f>'таланты+инициативы0,278'!D120</f>
        <v>0.27800000000000002</v>
      </c>
    </row>
    <row r="45" spans="1:5" ht="35.25" customHeight="1" x14ac:dyDescent="0.25">
      <c r="A45" s="733"/>
      <c r="B45" s="654"/>
      <c r="C45" s="663" t="s">
        <v>134</v>
      </c>
      <c r="D45" s="664"/>
      <c r="E45" s="665"/>
    </row>
    <row r="46" spans="1:5" ht="12" customHeight="1" x14ac:dyDescent="0.25">
      <c r="A46" s="733"/>
      <c r="B46" s="654"/>
      <c r="C46" s="418" t="str">
        <f>'таланты+инициативы0,278'!A161</f>
        <v xml:space="preserve">Тех обслуживание систем пожарной сигнализации  </v>
      </c>
      <c r="D46" s="124" t="s">
        <v>22</v>
      </c>
      <c r="E46" s="232">
        <f>'таланты+инициативы0,278'!D161</f>
        <v>3.3360000000000003</v>
      </c>
    </row>
    <row r="47" spans="1:5" ht="12" customHeight="1" x14ac:dyDescent="0.25">
      <c r="A47" s="733"/>
      <c r="B47" s="654"/>
      <c r="C47" s="418" t="str">
        <f>'таланты+инициативы0,278'!A162</f>
        <v xml:space="preserve">Уборка территории от снега </v>
      </c>
      <c r="D47" s="124" t="s">
        <v>22</v>
      </c>
      <c r="E47" s="232">
        <f>'таланты+инициативы0,278'!D162</f>
        <v>2.7800000000000002</v>
      </c>
    </row>
    <row r="48" spans="1:5" ht="12" customHeight="1" x14ac:dyDescent="0.25">
      <c r="A48" s="733"/>
      <c r="B48" s="654"/>
      <c r="C48" s="418" t="str">
        <f>'таланты+инициативы0,278'!A163</f>
        <v>Профилактическая дезинфекция, дератизация</v>
      </c>
      <c r="D48" s="124" t="s">
        <v>22</v>
      </c>
      <c r="E48" s="232">
        <f>'таланты+инициативы0,278'!D163</f>
        <v>1.1120000000000001</v>
      </c>
    </row>
    <row r="49" spans="1:5" ht="12" customHeight="1" x14ac:dyDescent="0.25">
      <c r="A49" s="733"/>
      <c r="B49" s="654"/>
      <c r="C49" s="418" t="str">
        <f>'таланты+инициативы0,278'!A164</f>
        <v>Обслуживание системы видеонаблюдения</v>
      </c>
      <c r="D49" s="124" t="s">
        <v>22</v>
      </c>
      <c r="E49" s="232">
        <f>'таланты+инициативы0,278'!D164</f>
        <v>3.3360000000000003</v>
      </c>
    </row>
    <row r="50" spans="1:5" ht="12" customHeight="1" x14ac:dyDescent="0.25">
      <c r="A50" s="733"/>
      <c r="B50" s="654"/>
      <c r="C50" s="418" t="str">
        <f>'таланты+инициативы0,278'!A165</f>
        <v>Комплексное обслуживание системы тепло/водо/электро снабжения и конструктивных элементов здания</v>
      </c>
      <c r="D50" s="124" t="s">
        <v>22</v>
      </c>
      <c r="E50" s="232">
        <f>'таланты+инициативы0,278'!D165</f>
        <v>0.27800000000000002</v>
      </c>
    </row>
    <row r="51" spans="1:5" ht="12" customHeight="1" x14ac:dyDescent="0.25">
      <c r="A51" s="733"/>
      <c r="B51" s="654"/>
      <c r="C51" s="418" t="str">
        <f>'таланты+инициативы0,278'!A166</f>
        <v>Договор осмотр технического состояния автомобиля</v>
      </c>
      <c r="D51" s="124" t="s">
        <v>22</v>
      </c>
      <c r="E51" s="232">
        <f>'таланты+инициативы0,278'!D166</f>
        <v>68.666000000000011</v>
      </c>
    </row>
    <row r="52" spans="1:5" ht="14.45" customHeight="1" x14ac:dyDescent="0.25">
      <c r="A52" s="733"/>
      <c r="B52" s="654"/>
      <c r="C52" s="418" t="str">
        <f>'таланты+инициативы0,278'!A167</f>
        <v>Промывка/опрессовка отопления</v>
      </c>
      <c r="D52" s="124" t="s">
        <v>22</v>
      </c>
      <c r="E52" s="232">
        <f>'таланты+инициативы0,278'!D167</f>
        <v>0.27800000000000002</v>
      </c>
    </row>
    <row r="53" spans="1:5" ht="14.45" customHeight="1" x14ac:dyDescent="0.25">
      <c r="A53" s="733"/>
      <c r="B53" s="654"/>
      <c r="C53" s="418" t="str">
        <f>'таланты+инициативы0,278'!A168</f>
        <v>Возмещение мед осмотра (112/212)</v>
      </c>
      <c r="D53" s="124" t="s">
        <v>22</v>
      </c>
      <c r="E53" s="232">
        <f>'таланты+инициативы0,278'!D168</f>
        <v>0.55600000000000005</v>
      </c>
    </row>
    <row r="54" spans="1:5" ht="14.45" customHeight="1" x14ac:dyDescent="0.25">
      <c r="A54" s="733"/>
      <c r="B54" s="654"/>
      <c r="C54" s="418" t="str">
        <f>'таланты+инициативы0,278'!A169</f>
        <v>сопровождение мероприятий мед персоналом</v>
      </c>
      <c r="D54" s="124" t="s">
        <v>22</v>
      </c>
      <c r="E54" s="232">
        <f>'таланты+инициативы0,278'!D169</f>
        <v>0.83400000000000007</v>
      </c>
    </row>
    <row r="55" spans="1:5" ht="14.45" customHeight="1" x14ac:dyDescent="0.25">
      <c r="A55" s="733"/>
      <c r="B55" s="654"/>
      <c r="C55" s="418" t="str">
        <f>'таланты+инициативы0,278'!A170</f>
        <v>Услуги СЕМИС подписка</v>
      </c>
      <c r="D55" s="124" t="s">
        <v>22</v>
      </c>
      <c r="E55" s="232">
        <f>'таланты+инициативы0,278'!D170</f>
        <v>0.27800000000000002</v>
      </c>
    </row>
    <row r="56" spans="1:5" ht="14.45" customHeight="1" x14ac:dyDescent="0.25">
      <c r="A56" s="733"/>
      <c r="B56" s="654"/>
      <c r="C56" s="418" t="str">
        <f>'таланты+инициативы0,278'!A171</f>
        <v>предварительный мед осмотр</v>
      </c>
      <c r="D56" s="124" t="s">
        <v>22</v>
      </c>
      <c r="E56" s="232">
        <f>'таланты+инициативы0,278'!D171</f>
        <v>0.27800000000000002</v>
      </c>
    </row>
    <row r="57" spans="1:5" ht="14.45" customHeight="1" x14ac:dyDescent="0.25">
      <c r="A57" s="733"/>
      <c r="B57" s="654"/>
      <c r="C57" s="418" t="str">
        <f>'таланты+инициативы0,278'!A172</f>
        <v>Предрейсовое медицинское обследование 494 раз*91руб</v>
      </c>
      <c r="D57" s="124" t="s">
        <v>22</v>
      </c>
      <c r="E57" s="232">
        <f>'таланты+инициативы0,278'!D172</f>
        <v>137.33200000000002</v>
      </c>
    </row>
    <row r="58" spans="1:5" ht="14.45" customHeight="1" x14ac:dyDescent="0.25">
      <c r="A58" s="733"/>
      <c r="B58" s="654"/>
      <c r="C58" s="418" t="str">
        <f>'таланты+инициативы0,278'!A173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8" s="124" t="s">
        <v>22</v>
      </c>
      <c r="E58" s="232">
        <f>'таланты+инициативы0,278'!D173</f>
        <v>3.3360000000000003</v>
      </c>
    </row>
    <row r="59" spans="1:5" ht="15" customHeight="1" x14ac:dyDescent="0.25">
      <c r="A59" s="733"/>
      <c r="B59" s="654"/>
      <c r="C59" s="418" t="str">
        <f>'таланты+инициативы0,278'!A174</f>
        <v>Страховая премия по полису ОСАГО за УАЗ</v>
      </c>
      <c r="D59" s="124" t="s">
        <v>22</v>
      </c>
      <c r="E59" s="232">
        <f>'таланты+инициативы0,278'!D174</f>
        <v>0.27800000000000002</v>
      </c>
    </row>
    <row r="60" spans="1:5" ht="15" customHeight="1" x14ac:dyDescent="0.25">
      <c r="A60" s="733"/>
      <c r="B60" s="654"/>
      <c r="C60" s="418" t="str">
        <f>'таланты+инициативы0,278'!A175</f>
        <v>Приобретение программного обеспечения</v>
      </c>
      <c r="D60" s="124" t="s">
        <v>22</v>
      </c>
      <c r="E60" s="232">
        <f>'таланты+инициативы0,278'!D175</f>
        <v>0.27800000000000002</v>
      </c>
    </row>
    <row r="61" spans="1:5" ht="15" customHeight="1" x14ac:dyDescent="0.25">
      <c r="A61" s="733"/>
      <c r="B61" s="654"/>
      <c r="C61" s="418">
        <f>'таланты+инициативы0,278'!A179</f>
        <v>0</v>
      </c>
      <c r="D61" s="124" t="s">
        <v>22</v>
      </c>
      <c r="E61" s="232">
        <f>'таланты+инициативы0,278'!D179</f>
        <v>0</v>
      </c>
    </row>
    <row r="62" spans="1:5" ht="15" hidden="1" customHeight="1" x14ac:dyDescent="0.25">
      <c r="A62" s="733"/>
      <c r="B62" s="654"/>
      <c r="C62" s="231" t="e">
        <f>'таланты+инициативы0,278'!#REF!</f>
        <v>#REF!</v>
      </c>
      <c r="D62" s="124" t="s">
        <v>22</v>
      </c>
      <c r="E62" s="232" t="e">
        <f>'таланты+инициативы0,278'!#REF!</f>
        <v>#REF!</v>
      </c>
    </row>
    <row r="63" spans="1:5" ht="15" hidden="1" customHeight="1" x14ac:dyDescent="0.25">
      <c r="A63" s="733"/>
      <c r="B63" s="654"/>
      <c r="C63" s="231" t="e">
        <f>'таланты+инициативы0,278'!#REF!</f>
        <v>#REF!</v>
      </c>
      <c r="D63" s="124" t="s">
        <v>22</v>
      </c>
      <c r="E63" s="232" t="e">
        <f>'таланты+инициативы0,278'!#REF!</f>
        <v>#REF!</v>
      </c>
    </row>
    <row r="64" spans="1:5" ht="15" hidden="1" customHeight="1" x14ac:dyDescent="0.25">
      <c r="A64" s="733"/>
      <c r="B64" s="654"/>
      <c r="C64" s="231" t="e">
        <f>'таланты+инициативы0,278'!#REF!</f>
        <v>#REF!</v>
      </c>
      <c r="D64" s="124" t="s">
        <v>22</v>
      </c>
      <c r="E64" s="232" t="e">
        <f>'таланты+инициативы0,278'!#REF!</f>
        <v>#REF!</v>
      </c>
    </row>
    <row r="65" spans="1:5" ht="15" hidden="1" customHeight="1" x14ac:dyDescent="0.25">
      <c r="A65" s="733"/>
      <c r="B65" s="654"/>
      <c r="C65" s="231" t="e">
        <f>'таланты+инициативы0,278'!#REF!</f>
        <v>#REF!</v>
      </c>
      <c r="D65" s="124" t="s">
        <v>22</v>
      </c>
      <c r="E65" s="232" t="e">
        <f>'таланты+инициативы0,278'!#REF!</f>
        <v>#REF!</v>
      </c>
    </row>
    <row r="66" spans="1:5" ht="15" hidden="1" customHeight="1" x14ac:dyDescent="0.25">
      <c r="A66" s="733"/>
      <c r="B66" s="654"/>
      <c r="C66" s="231" t="e">
        <f>'таланты+инициативы0,278'!#REF!</f>
        <v>#REF!</v>
      </c>
      <c r="D66" s="124" t="s">
        <v>22</v>
      </c>
      <c r="E66" s="232" t="e">
        <f>'таланты+инициативы0,278'!#REF!</f>
        <v>#REF!</v>
      </c>
    </row>
    <row r="67" spans="1:5" ht="15" hidden="1" customHeight="1" x14ac:dyDescent="0.25">
      <c r="A67" s="733"/>
      <c r="B67" s="654"/>
      <c r="C67" s="231" t="e">
        <f>'таланты+инициативы0,278'!#REF!</f>
        <v>#REF!</v>
      </c>
      <c r="D67" s="124" t="s">
        <v>22</v>
      </c>
      <c r="E67" s="232" t="e">
        <f>'таланты+инициативы0,278'!#REF!</f>
        <v>#REF!</v>
      </c>
    </row>
    <row r="68" spans="1:5" ht="15" hidden="1" customHeight="1" x14ac:dyDescent="0.25">
      <c r="A68" s="733"/>
      <c r="B68" s="654"/>
      <c r="C68" s="231" t="e">
        <f>'таланты+инициативы0,278'!#REF!</f>
        <v>#REF!</v>
      </c>
      <c r="D68" s="124" t="s">
        <v>22</v>
      </c>
      <c r="E68" s="232" t="e">
        <f>'таланты+инициативы0,278'!#REF!</f>
        <v>#REF!</v>
      </c>
    </row>
    <row r="69" spans="1:5" ht="15" hidden="1" customHeight="1" x14ac:dyDescent="0.25">
      <c r="A69" s="733"/>
      <c r="B69" s="654"/>
      <c r="C69" s="231" t="e">
        <f>'таланты+инициативы0,278'!#REF!</f>
        <v>#REF!</v>
      </c>
      <c r="D69" s="124" t="s">
        <v>22</v>
      </c>
      <c r="E69" s="232" t="e">
        <f>'таланты+инициативы0,278'!#REF!</f>
        <v>#REF!</v>
      </c>
    </row>
    <row r="70" spans="1:5" ht="15" hidden="1" customHeight="1" x14ac:dyDescent="0.25">
      <c r="A70" s="733"/>
      <c r="B70" s="654"/>
      <c r="C70" s="231" t="e">
        <f>'таланты+инициативы0,278'!#REF!</f>
        <v>#REF!</v>
      </c>
      <c r="D70" s="124" t="s">
        <v>22</v>
      </c>
      <c r="E70" s="232" t="e">
        <f>'таланты+инициативы0,278'!#REF!</f>
        <v>#REF!</v>
      </c>
    </row>
    <row r="71" spans="1:5" ht="15.75" hidden="1" customHeight="1" x14ac:dyDescent="0.25">
      <c r="A71" s="733"/>
      <c r="B71" s="654"/>
      <c r="C71" s="231" t="e">
        <f>'таланты+инициативы0,278'!#REF!</f>
        <v>#REF!</v>
      </c>
      <c r="D71" s="124" t="s">
        <v>22</v>
      </c>
      <c r="E71" s="232" t="e">
        <f>'таланты+инициативы0,278'!#REF!</f>
        <v>#REF!</v>
      </c>
    </row>
    <row r="72" spans="1:5" ht="15" customHeight="1" x14ac:dyDescent="0.25">
      <c r="A72" s="733"/>
      <c r="B72" s="654"/>
      <c r="C72" s="660" t="s">
        <v>135</v>
      </c>
      <c r="D72" s="661"/>
      <c r="E72" s="662"/>
    </row>
    <row r="73" spans="1:5" ht="15" customHeight="1" x14ac:dyDescent="0.25">
      <c r="A73" s="733"/>
      <c r="B73" s="654"/>
      <c r="C73" s="127" t="str">
        <f>'таланты+инициативы0,278'!A142</f>
        <v>переговоры по району, мин</v>
      </c>
      <c r="D73" s="92" t="str">
        <f>'таланты+инициативы0,278'!B142</f>
        <v>договор</v>
      </c>
      <c r="E73" s="468">
        <f>'таланты+инициативы0,278'!D142</f>
        <v>13.900000000000002</v>
      </c>
    </row>
    <row r="74" spans="1:5" ht="15" customHeight="1" x14ac:dyDescent="0.25">
      <c r="A74" s="733"/>
      <c r="B74" s="654"/>
      <c r="C74" s="127" t="str">
        <f>'таланты+инициативы0,278'!A143</f>
        <v>Переговоры за пределами района,мин</v>
      </c>
      <c r="D74" s="92" t="str">
        <f>'таланты+инициативы0,278'!B143</f>
        <v>договор</v>
      </c>
      <c r="E74" s="468">
        <f>'таланты+инициативы0,278'!D143</f>
        <v>13.583080000000001</v>
      </c>
    </row>
    <row r="75" spans="1:5" ht="15" customHeight="1" x14ac:dyDescent="0.25">
      <c r="A75" s="733"/>
      <c r="B75" s="654"/>
      <c r="C75" s="127" t="str">
        <f>'таланты+инициативы0,278'!A144</f>
        <v>Абоненская плата за услуги связи, номеров</v>
      </c>
      <c r="D75" s="92" t="str">
        <f>'таланты+инициативы0,278'!B144</f>
        <v>договор</v>
      </c>
      <c r="E75" s="468">
        <f>'таланты+инициативы0,278'!D144</f>
        <v>0.27800000000000002</v>
      </c>
    </row>
    <row r="76" spans="1:5" ht="15" customHeight="1" x14ac:dyDescent="0.25">
      <c r="A76" s="733"/>
      <c r="B76" s="654"/>
      <c r="C76" s="127" t="str">
        <f>'таланты+инициативы0,278'!A145</f>
        <v xml:space="preserve">Абоненская плата за услуги Интернет </v>
      </c>
      <c r="D76" s="92" t="str">
        <f>'таланты+инициативы0,278'!B145</f>
        <v>договор</v>
      </c>
      <c r="E76" s="468">
        <f>'таланты+инициативы0,278'!D145</f>
        <v>0.27800000000000002</v>
      </c>
    </row>
    <row r="77" spans="1:5" ht="15" customHeight="1" x14ac:dyDescent="0.25">
      <c r="A77" s="733"/>
      <c r="B77" s="654"/>
      <c r="C77" s="127" t="str">
        <f>'таланты+инициативы0,278'!A146</f>
        <v>оплата почтовых услуг</v>
      </c>
      <c r="D77" s="92" t="str">
        <f>'таланты+инициативы0,278'!B146</f>
        <v>шт</v>
      </c>
      <c r="E77" s="468">
        <f>'таланты+инициативы0,278'!D146</f>
        <v>5.5600000000000005</v>
      </c>
    </row>
    <row r="78" spans="1:5" ht="15" hidden="1" customHeight="1" x14ac:dyDescent="0.25">
      <c r="A78" s="733"/>
      <c r="B78" s="654"/>
      <c r="C78" s="127" t="str">
        <f>'таланты+инициативы0,278'!A147</f>
        <v>ИТОГО УСЛУГИ СВЯЗИ</v>
      </c>
      <c r="D78" s="92" t="s">
        <v>38</v>
      </c>
      <c r="E78" s="213" t="e">
        <f>'таланты+инициативы0,278'!#REF!</f>
        <v>#REF!</v>
      </c>
    </row>
    <row r="79" spans="1:5" ht="15" hidden="1" customHeight="1" x14ac:dyDescent="0.25">
      <c r="A79" s="733"/>
      <c r="B79" s="654"/>
      <c r="C79" s="127" t="str">
        <f>'таланты+инициативы0,278'!A148</f>
        <v>Затраты на  транспортные услуги</v>
      </c>
      <c r="D79" s="92" t="s">
        <v>22</v>
      </c>
      <c r="E79" s="213" t="e">
        <f>'таланты+инициативы0,278'!#REF!</f>
        <v>#REF!</v>
      </c>
    </row>
    <row r="80" spans="1:5" ht="12" customHeight="1" x14ac:dyDescent="0.25">
      <c r="A80" s="733"/>
      <c r="B80" s="654"/>
      <c r="C80" s="666" t="s">
        <v>136</v>
      </c>
      <c r="D80" s="667"/>
      <c r="E80" s="668"/>
    </row>
    <row r="81" spans="1:5" ht="21.6" customHeight="1" x14ac:dyDescent="0.25">
      <c r="A81" s="733"/>
      <c r="B81" s="654"/>
      <c r="C81" s="100" t="str">
        <f>'таланты+инициативы0,278'!A90</f>
        <v>Заведующий МЦ</v>
      </c>
      <c r="D81" s="233" t="s">
        <v>140</v>
      </c>
      <c r="E81" s="157">
        <f>'таланты+инициативы0,278'!D90</f>
        <v>0.27800000000000002</v>
      </c>
    </row>
    <row r="82" spans="1:5" ht="12" customHeight="1" x14ac:dyDescent="0.25">
      <c r="A82" s="733"/>
      <c r="B82" s="654"/>
      <c r="C82" s="100" t="str">
        <f>'таланты+инициативы0,278'!A92</f>
        <v>Водитель</v>
      </c>
      <c r="D82" s="233" t="s">
        <v>131</v>
      </c>
      <c r="E82" s="157">
        <f>'таланты+инициативы0,278'!D92</f>
        <v>0.27800000000000002</v>
      </c>
    </row>
    <row r="83" spans="1:5" ht="15" customHeight="1" x14ac:dyDescent="0.25">
      <c r="A83" s="733"/>
      <c r="B83" s="654"/>
      <c r="C83" s="100" t="str">
        <f>'таланты+инициативы0,278'!A93</f>
        <v>Рабочий по обслуживанию здания</v>
      </c>
      <c r="D83" s="233" t="s">
        <v>131</v>
      </c>
      <c r="E83" s="157">
        <f>'таланты+инициативы0,278'!D93</f>
        <v>0.13900000000000001</v>
      </c>
    </row>
    <row r="84" spans="1:5" ht="13.5" customHeight="1" x14ac:dyDescent="0.25">
      <c r="A84" s="733"/>
      <c r="B84" s="654"/>
      <c r="C84" s="100" t="str">
        <f>'таланты+инициативы0,278'!A94</f>
        <v>Уборщик служебных помещений</v>
      </c>
      <c r="D84" s="233" t="s">
        <v>131</v>
      </c>
      <c r="E84" s="157">
        <f>'таланты+инициативы0,278'!D94</f>
        <v>0.27800000000000002</v>
      </c>
    </row>
    <row r="85" spans="1:5" ht="13.5" customHeight="1" x14ac:dyDescent="0.25">
      <c r="A85" s="733"/>
      <c r="B85" s="654"/>
      <c r="C85" s="100" t="str">
        <f>'таланты+инициативы0,278'!A95</f>
        <v>Старший специалист</v>
      </c>
      <c r="D85" s="233" t="s">
        <v>131</v>
      </c>
      <c r="E85" s="157">
        <f>'таланты+инициативы0,278'!D95</f>
        <v>0.27800000000000002</v>
      </c>
    </row>
    <row r="86" spans="1:5" ht="29.25" customHeight="1" x14ac:dyDescent="0.25">
      <c r="A86" s="733"/>
      <c r="B86" s="654"/>
      <c r="C86" s="666" t="s">
        <v>144</v>
      </c>
      <c r="D86" s="667"/>
      <c r="E86" s="668"/>
    </row>
    <row r="87" spans="1:5" ht="12" customHeight="1" x14ac:dyDescent="0.25">
      <c r="A87" s="733"/>
      <c r="B87" s="654"/>
      <c r="C87" s="109" t="s">
        <v>360</v>
      </c>
      <c r="D87" s="92" t="s">
        <v>39</v>
      </c>
      <c r="E87" s="211">
        <f>'таланты+инициативы0,278'!E133</f>
        <v>27.800000000000004</v>
      </c>
    </row>
    <row r="88" spans="1:5" ht="12" customHeight="1" x14ac:dyDescent="0.25">
      <c r="A88" s="733"/>
      <c r="B88" s="654"/>
      <c r="C88" s="109" t="s">
        <v>361</v>
      </c>
      <c r="D88" s="92" t="s">
        <v>39</v>
      </c>
      <c r="E88" s="211">
        <f>'таланты+инициативы0,278'!E134</f>
        <v>6.9500000000000011</v>
      </c>
    </row>
    <row r="89" spans="1:5" ht="12" customHeight="1" x14ac:dyDescent="0.25">
      <c r="A89" s="733"/>
      <c r="B89" s="654"/>
      <c r="C89" s="109" t="s">
        <v>362</v>
      </c>
      <c r="D89" s="92" t="s">
        <v>39</v>
      </c>
      <c r="E89" s="211">
        <f>'таланты+инициативы0,278'!E135</f>
        <v>20.85</v>
      </c>
    </row>
    <row r="90" spans="1:5" ht="12" customHeight="1" x14ac:dyDescent="0.25">
      <c r="A90" s="733"/>
      <c r="B90" s="654"/>
      <c r="C90" s="497" t="s">
        <v>145</v>
      </c>
      <c r="D90" s="498"/>
      <c r="E90" s="499"/>
    </row>
    <row r="91" spans="1:5" ht="11.25" customHeight="1" x14ac:dyDescent="0.25">
      <c r="A91" s="733"/>
      <c r="B91" s="654"/>
      <c r="C91" s="111" t="str">
        <f>'инновации+добровольчество0,361'!A147</f>
        <v>Провоз груза 200 мест (1 место=500 руб)</v>
      </c>
      <c r="D91" s="78" t="s">
        <v>22</v>
      </c>
      <c r="E91" s="218">
        <f>'таланты+инициативы0,278'!D154</f>
        <v>0.27800000000000002</v>
      </c>
    </row>
    <row r="92" spans="1:5" ht="12" customHeight="1" x14ac:dyDescent="0.25">
      <c r="A92" s="733"/>
      <c r="B92" s="654"/>
      <c r="C92" s="660" t="s">
        <v>146</v>
      </c>
      <c r="D92" s="661"/>
      <c r="E92" s="662"/>
    </row>
    <row r="93" spans="1:5" ht="12" customHeight="1" x14ac:dyDescent="0.25">
      <c r="A93" s="733"/>
      <c r="B93" s="654"/>
      <c r="C93" s="368" t="str">
        <f>'таланты+инициативы0,278'!A186</f>
        <v>Обучение персонала</v>
      </c>
      <c r="D93" s="124" t="str">
        <f>'таланты+инициативы0,278'!B186</f>
        <v>чел</v>
      </c>
      <c r="E93" s="369">
        <f>'таланты+инициативы0,278'!D186</f>
        <v>0.27800000000000002</v>
      </c>
    </row>
    <row r="94" spans="1:5" ht="12" customHeight="1" x14ac:dyDescent="0.25">
      <c r="A94" s="733"/>
      <c r="B94" s="654"/>
      <c r="C94" s="368" t="str">
        <f>'таланты+инициативы0,278'!A187</f>
        <v>приобретения для доброцентра ( трубы, коннекторы)</v>
      </c>
      <c r="D94" s="124" t="str">
        <f>'таланты+инициативы0,278'!B187</f>
        <v>шт</v>
      </c>
      <c r="E94" s="369">
        <f>'таланты+инициативы0,278'!D187</f>
        <v>0.27800000000000002</v>
      </c>
    </row>
    <row r="95" spans="1:5" ht="12.75" customHeight="1" x14ac:dyDescent="0.25">
      <c r="A95" s="733"/>
      <c r="B95" s="654"/>
      <c r="C95" s="368" t="str">
        <f>'таланты+инициативы0,278'!A188</f>
        <v>Банер "80 лет победы"</v>
      </c>
      <c r="D95" s="124" t="str">
        <f>'таланты+инициативы0,278'!B188</f>
        <v>шт</v>
      </c>
      <c r="E95" s="369">
        <f>'таланты+инициативы0,278'!D188</f>
        <v>0.27800000000000002</v>
      </c>
    </row>
    <row r="96" spans="1:5" ht="12.75" customHeight="1" x14ac:dyDescent="0.25">
      <c r="A96" s="733"/>
      <c r="B96" s="654"/>
      <c r="C96" s="368" t="str">
        <f>'таланты+инициативы0,278'!A189</f>
        <v>Бумага А4 "SVETOCOPY" 500 л. ГОСТ Р ИСО 9706-2000</v>
      </c>
      <c r="D96" s="124" t="str">
        <f>'таланты+инициативы0,278'!B189</f>
        <v>шт</v>
      </c>
      <c r="E96" s="369">
        <f>'таланты+инициативы0,278'!D189</f>
        <v>13.900000000000002</v>
      </c>
    </row>
    <row r="97" spans="1:5" ht="12" customHeight="1" x14ac:dyDescent="0.25">
      <c r="A97" s="733"/>
      <c r="B97" s="654"/>
      <c r="C97" s="368" t="str">
        <f>'таланты+инициативы0,278'!A190</f>
        <v>Набор самокл. этикеток-закладок (12*45мм) 5*20л пластик</v>
      </c>
      <c r="D97" s="124" t="str">
        <f>'таланты+инициативы0,278'!B190</f>
        <v>шт</v>
      </c>
      <c r="E97" s="369">
        <f>'таланты+инициативы0,278'!D190</f>
        <v>5.5600000000000005</v>
      </c>
    </row>
    <row r="98" spans="1:5" ht="12" customHeight="1" x14ac:dyDescent="0.25">
      <c r="A98" s="733"/>
      <c r="B98" s="654"/>
      <c r="C98" s="368" t="str">
        <f>'таланты+инициативы0,278'!A191</f>
        <v>Ручка шариковая масляная BRAUBERG "Spark", СИНЯЯ, печать, узел 0,7 мм, линия письма 0,35 мм</v>
      </c>
      <c r="D98" s="124" t="str">
        <f>'таланты+инициативы0,278'!B191</f>
        <v>шт</v>
      </c>
      <c r="E98" s="369">
        <f>'таланты+инициативы0,278'!D191</f>
        <v>55.600000000000009</v>
      </c>
    </row>
    <row r="99" spans="1:5" ht="12" customHeight="1" x14ac:dyDescent="0.25">
      <c r="A99" s="733"/>
      <c r="B99" s="654"/>
      <c r="C99" s="368" t="str">
        <f>'таланты+инициативы0,278'!A192</f>
        <v>Карандаш ч/г BRAUBERG HB, с ластиком, корпус ассорти</v>
      </c>
      <c r="D99" s="124" t="str">
        <f>'таланты+инициативы0,278'!B192</f>
        <v>шт</v>
      </c>
      <c r="E99" s="369">
        <f>'таланты+инициативы0,278'!D192</f>
        <v>20.016000000000002</v>
      </c>
    </row>
    <row r="100" spans="1:5" ht="12" customHeight="1" x14ac:dyDescent="0.25">
      <c r="A100" s="733"/>
      <c r="B100" s="654"/>
      <c r="C100" s="368" t="str">
        <f>'таланты+инициативы0,278'!A193</f>
        <v>Клей карандаш 15 гр. BRAUBERG "Crystal"</v>
      </c>
      <c r="D100" s="124" t="str">
        <f>'таланты+инициативы0,278'!B193</f>
        <v>шт</v>
      </c>
      <c r="E100" s="369">
        <f>'таланты+инициативы0,278'!D193</f>
        <v>5.5600000000000005</v>
      </c>
    </row>
    <row r="101" spans="1:5" ht="12" customHeight="1" x14ac:dyDescent="0.25">
      <c r="A101" s="733"/>
      <c r="B101" s="654"/>
      <c r="C101" s="368" t="str">
        <f>'таланты+инициативы0,278'!A194</f>
        <v>Корректор 20 мл с кисточкой водный</v>
      </c>
      <c r="D101" s="124" t="str">
        <f>'таланты+инициативы0,278'!B194</f>
        <v>шт</v>
      </c>
      <c r="E101" s="369">
        <f>'таланты+инициативы0,278'!D194</f>
        <v>3.3360000000000003</v>
      </c>
    </row>
    <row r="102" spans="1:5" ht="12" customHeight="1" x14ac:dyDescent="0.25">
      <c r="A102" s="733"/>
      <c r="B102" s="654"/>
      <c r="C102" s="368" t="str">
        <f>'таланты+инициативы0,278'!A195</f>
        <v>Средство для мытья пола и стен 5 кг LAIMA PROFESSIONAL концентрированное, "Антибактериальный эффект. Лимон"</v>
      </c>
      <c r="D102" s="124" t="str">
        <f>'таланты+инициативы0,278'!B195</f>
        <v>шт</v>
      </c>
      <c r="E102" s="369">
        <f>'таланты+инициативы0,278'!D195</f>
        <v>0.83400000000000007</v>
      </c>
    </row>
    <row r="103" spans="1:5" ht="12" customHeight="1" x14ac:dyDescent="0.25">
      <c r="A103" s="733"/>
      <c r="B103" s="654"/>
      <c r="C103" s="368" t="str">
        <f>'таланты+инициативы0,278'!A196</f>
        <v>Чистящее средство 5 л DOMESTOS с антивирусным и отбеливающим эффектом "Свежесть Атлантики"</v>
      </c>
      <c r="D103" s="124" t="str">
        <f>'таланты+инициативы0,278'!B196</f>
        <v>шт</v>
      </c>
      <c r="E103" s="369">
        <f>'таланты+инициативы0,278'!D196</f>
        <v>0.55600000000000005</v>
      </c>
    </row>
    <row r="104" spans="1:5" ht="12" customHeight="1" x14ac:dyDescent="0.25">
      <c r="A104" s="733"/>
      <c r="B104" s="654"/>
      <c r="C104" s="368" t="str">
        <f>'таланты+инициативы0,278'!A197</f>
        <v>Мешки для мусора 30 л прочные 20 мкм (20 шт./рулон)</v>
      </c>
      <c r="D104" s="124" t="str">
        <f>'таланты+инициативы0,278'!B197</f>
        <v>шт</v>
      </c>
      <c r="E104" s="369">
        <f>'таланты+инициативы0,278'!D197</f>
        <v>8.34</v>
      </c>
    </row>
    <row r="105" spans="1:5" ht="12" customHeight="1" x14ac:dyDescent="0.25">
      <c r="A105" s="733"/>
      <c r="B105" s="654"/>
      <c r="C105" s="368" t="str">
        <f>'таланты+инициативы0,278'!A198</f>
        <v>Мешки для мусора 60 л прочные 21 мкм (20 шт./рулон)</v>
      </c>
      <c r="D105" s="124" t="str">
        <f>'таланты+инициативы0,278'!B198</f>
        <v>шт</v>
      </c>
      <c r="E105" s="369">
        <f>'таланты+инициативы0,278'!D198</f>
        <v>4.17</v>
      </c>
    </row>
    <row r="106" spans="1:5" ht="12" customHeight="1" x14ac:dyDescent="0.25">
      <c r="A106" s="733"/>
      <c r="B106" s="654"/>
      <c r="C106" s="368" t="str">
        <f>'таланты+инициативы0,278'!A199</f>
        <v>Бумага туалетная "МЯГКИЙ РУЛОНЧИК" белая, 51 метр, 1-слойная, LAIMA</v>
      </c>
      <c r="D106" s="124" t="str">
        <f>'таланты+инициативы0,278'!B199</f>
        <v>шт</v>
      </c>
      <c r="E106" s="369">
        <f>'таланты+инициативы0,278'!D199</f>
        <v>13.344000000000001</v>
      </c>
    </row>
    <row r="107" spans="1:5" ht="12" customHeight="1" x14ac:dyDescent="0.25">
      <c r="A107" s="733"/>
      <c r="B107" s="654"/>
      <c r="C107" s="368" t="str">
        <f>'таланты+инициативы0,278'!A200</f>
        <v>Салфетки ВИСКОЗНЫЕ универсальные, 18х25 см, в рулоне 30 шт., 8о г/м2, желтые</v>
      </c>
      <c r="D107" s="124" t="str">
        <f>'таланты+инициативы0,278'!B200</f>
        <v>шт</v>
      </c>
      <c r="E107" s="369">
        <f>'таланты+инициативы0,278'!D200</f>
        <v>1.3900000000000001</v>
      </c>
    </row>
    <row r="108" spans="1:5" ht="12" customHeight="1" x14ac:dyDescent="0.25">
      <c r="A108" s="733"/>
      <c r="B108" s="654"/>
      <c r="C108" s="368" t="str">
        <f>'таланты+инициативы0,278'!A201</f>
        <v>Средство для мытья стекол и зеркал OfficeClean Professional Блеск с нашатырным спиртом 5 л</v>
      </c>
      <c r="D108" s="124" t="str">
        <f>'таланты+инициативы0,278'!B201</f>
        <v>шт</v>
      </c>
      <c r="E108" s="369">
        <f>'таланты+инициативы0,278'!D201</f>
        <v>0.27800000000000002</v>
      </c>
    </row>
    <row r="109" spans="1:5" ht="12" customHeight="1" x14ac:dyDescent="0.25">
      <c r="A109" s="733"/>
      <c r="B109" s="654"/>
      <c r="C109" s="368" t="str">
        <f>'таланты+инициативы0,278'!A202</f>
        <v>Насадка МОП для швабры OfficeClean Professional круглая, диаметр 16 см</v>
      </c>
      <c r="D109" s="124" t="str">
        <f>'таланты+инициативы0,278'!B202</f>
        <v>шт</v>
      </c>
      <c r="E109" s="369">
        <f>'таланты+инициативы0,278'!D202</f>
        <v>0.83400000000000007</v>
      </c>
    </row>
    <row r="110" spans="1:5" ht="12" customHeight="1" x14ac:dyDescent="0.25">
      <c r="A110" s="733"/>
      <c r="B110" s="654"/>
      <c r="C110" s="368" t="str">
        <f>'таланты+инициативы0,278'!A203</f>
        <v>Насадки МОП для швабры (кармашки с 2-х сторон) КОМПЛЕКТ 4 шт., микрофибра, 33х12,5 см, LAIMA</v>
      </c>
      <c r="D110" s="124" t="str">
        <f>'таланты+инициативы0,278'!B203</f>
        <v>шт</v>
      </c>
      <c r="E110" s="369">
        <f>'таланты+инициативы0,278'!D203</f>
        <v>0.27800000000000002</v>
      </c>
    </row>
    <row r="111" spans="1:5" ht="12" customHeight="1" x14ac:dyDescent="0.25">
      <c r="A111" s="733"/>
      <c r="B111" s="654"/>
      <c r="C111" s="368" t="str">
        <f>'таланты+инициативы0,278'!A204</f>
        <v>Батарейка ААА мизинчиковые</v>
      </c>
      <c r="D111" s="124" t="str">
        <f>'таланты+инициативы0,278'!B204</f>
        <v>шт</v>
      </c>
      <c r="E111" s="369">
        <f>'таланты+инициативы0,278'!D204</f>
        <v>8.8960000000000008</v>
      </c>
    </row>
    <row r="112" spans="1:5" ht="12" customHeight="1" x14ac:dyDescent="0.25">
      <c r="A112" s="733"/>
      <c r="B112" s="654"/>
      <c r="C112" s="368" t="str">
        <f>'таланты+инициативы0,278'!A205</f>
        <v>Перчатки резиновые PACLAN "Extra Dry", хлопчатобумажное напыление, 100% флок, размер L</v>
      </c>
      <c r="D112" s="124" t="str">
        <f>'таланты+инициативы0,278'!B205</f>
        <v>шт</v>
      </c>
      <c r="E112" s="369">
        <f>'таланты+инициативы0,278'!D205</f>
        <v>2.7800000000000002</v>
      </c>
    </row>
    <row r="113" spans="1:5" ht="12" customHeight="1" x14ac:dyDescent="0.25">
      <c r="A113" s="733"/>
      <c r="B113" s="654"/>
      <c r="C113" s="368" t="str">
        <f>'таланты+инициативы0,278'!A206</f>
        <v>Освежитель воздуха аэрозольный 300 мл Мелодия</v>
      </c>
      <c r="D113" s="124" t="str">
        <f>'таланты+инициативы0,278'!B206</f>
        <v>шт</v>
      </c>
      <c r="E113" s="369">
        <f>'таланты+инициативы0,278'!D206</f>
        <v>3.3360000000000003</v>
      </c>
    </row>
    <row r="114" spans="1:5" ht="12" customHeight="1" x14ac:dyDescent="0.25">
      <c r="A114" s="733"/>
      <c r="B114" s="654"/>
      <c r="C114" s="368" t="str">
        <f>'таланты+инициативы0,278'!A207</f>
        <v>Бумага д/записей 76*76мм /100л, 62г/м², с липким краем</v>
      </c>
      <c r="D114" s="124" t="str">
        <f>'таланты+инициативы0,278'!B207</f>
        <v>шт</v>
      </c>
      <c r="E114" s="369">
        <f>'таланты+инициативы0,278'!D207</f>
        <v>2.7800000000000002</v>
      </c>
    </row>
    <row r="115" spans="1:5" ht="12" customHeight="1" x14ac:dyDescent="0.25">
      <c r="A115" s="733"/>
      <c r="B115" s="654"/>
      <c r="C115" s="368" t="str">
        <f>'таланты+инициативы0,278'!A208</f>
        <v>Картридж W1106A/W1106XL для HP Laser 107/135/137 ELC (5000 стр.) с чипом</v>
      </c>
      <c r="D115" s="124" t="str">
        <f>'таланты+инициативы0,278'!B208</f>
        <v>шт</v>
      </c>
      <c r="E115" s="369">
        <f>'таланты+инициативы0,278'!D208</f>
        <v>2.7800000000000002</v>
      </c>
    </row>
    <row r="116" spans="1:5" ht="12" customHeight="1" x14ac:dyDescent="0.25">
      <c r="A116" s="733"/>
      <c r="B116" s="654"/>
      <c r="C116" s="368" t="str">
        <f>'таланты+инициативы0,278'!A209</f>
        <v>Картридж PC-211EV XL для Pantum P2200/P2500/M6500/M6550/M6600 ELC (6000 стр.)</v>
      </c>
      <c r="D116" s="124" t="str">
        <f>'таланты+инициативы0,278'!B209</f>
        <v>шт</v>
      </c>
      <c r="E116" s="369">
        <f>'таланты+инициативы0,278'!D209</f>
        <v>1.3900000000000001</v>
      </c>
    </row>
    <row r="117" spans="1:5" ht="12" customHeight="1" x14ac:dyDescent="0.25">
      <c r="A117" s="733"/>
      <c r="B117" s="654"/>
      <c r="C117" s="368" t="str">
        <f>'таланты+инициативы0,278'!A210</f>
        <v>Картридж TK-1170XL для Kyocera ECOSYS M2040DN, M2540DN, M2640idw ELC (12000 стр.)</v>
      </c>
      <c r="D117" s="124" t="str">
        <f>'таланты+инициативы0,278'!B210</f>
        <v>шт</v>
      </c>
      <c r="E117" s="369">
        <f>'таланты+инициативы0,278'!D210</f>
        <v>1.3900000000000001</v>
      </c>
    </row>
    <row r="118" spans="1:5" ht="12" customHeight="1" x14ac:dyDescent="0.25">
      <c r="A118" s="733"/>
      <c r="B118" s="654"/>
      <c r="C118" s="368" t="str">
        <f>'таланты+инициативы0,278'!A211</f>
        <v>Комплект картриджей для Canon MF754CDW CS-C069 (голубой, пурпурный, желтый, черный, 4 картриджа в комплекте)</v>
      </c>
      <c r="D118" s="124" t="str">
        <f>'таланты+инициативы0,278'!B211</f>
        <v>шт</v>
      </c>
      <c r="E118" s="369">
        <f>'таланты+инициативы0,278'!D211</f>
        <v>0.27800000000000002</v>
      </c>
    </row>
    <row r="119" spans="1:5" ht="12" customHeight="1" x14ac:dyDescent="0.25">
      <c r="A119" s="733"/>
      <c r="B119" s="654"/>
      <c r="C119" s="368" t="str">
        <f>'таланты+инициативы0,278'!A212</f>
        <v>Батарейка Крона 9В</v>
      </c>
      <c r="D119" s="124" t="str">
        <f>'таланты+инициативы0,278'!B212</f>
        <v>шт</v>
      </c>
      <c r="E119" s="369">
        <f>'таланты+инициативы0,278'!D212</f>
        <v>5.5600000000000005</v>
      </c>
    </row>
    <row r="120" spans="1:5" ht="12" customHeight="1" x14ac:dyDescent="0.25">
      <c r="A120" s="733"/>
      <c r="B120" s="654"/>
      <c r="C120" s="368" t="str">
        <f>'таланты+инициативы0,278'!A213</f>
        <v>Лопата снеговая с металлическим черенком в оплетке и V-ручкой, 380 мм</v>
      </c>
      <c r="D120" s="124" t="str">
        <f>'таланты+инициативы0,278'!B213</f>
        <v>шт</v>
      </c>
      <c r="E120" s="369">
        <f>'таланты+инициативы0,278'!D213</f>
        <v>0.83400000000000007</v>
      </c>
    </row>
    <row r="121" spans="1:5" ht="12" customHeight="1" x14ac:dyDescent="0.25">
      <c r="A121" s="733"/>
      <c r="B121" s="654"/>
      <c r="C121" s="368" t="str">
        <f>'таланты+инициативы0,278'!A214</f>
        <v>Фильтр сетевой (2200 Вт, 10 A, EURO, 3 метра, 6 розеток)</v>
      </c>
      <c r="D121" s="124" t="str">
        <f>'таланты+инициативы0,278'!B214</f>
        <v>шт</v>
      </c>
      <c r="E121" s="369">
        <f>'таланты+инициативы0,278'!D214</f>
        <v>1.3900000000000001</v>
      </c>
    </row>
    <row r="122" spans="1:5" ht="12" customHeight="1" x14ac:dyDescent="0.25">
      <c r="A122" s="733"/>
      <c r="B122" s="654"/>
      <c r="C122" s="368" t="str">
        <f>'таланты+инициативы0,278'!A215</f>
        <v>Пиломатериал</v>
      </c>
      <c r="D122" s="124" t="str">
        <f>'таланты+инициативы0,278'!B215</f>
        <v>шт</v>
      </c>
      <c r="E122" s="369">
        <f>'таланты+инициативы0,278'!D215</f>
        <v>0.27800000000000002</v>
      </c>
    </row>
    <row r="123" spans="1:5" ht="12" customHeight="1" x14ac:dyDescent="0.25">
      <c r="A123" s="733"/>
      <c r="B123" s="654"/>
      <c r="C123" s="368" t="str">
        <f>'таланты+инициативы0,278'!A216</f>
        <v>Тонеры для картриджей Kyocera</v>
      </c>
      <c r="D123" s="124" t="str">
        <f>'таланты+инициативы0,278'!B216</f>
        <v>шт</v>
      </c>
      <c r="E123" s="369">
        <f>'таланты+инициативы0,278'!D216</f>
        <v>1.3900000000000001</v>
      </c>
    </row>
    <row r="124" spans="1:5" ht="12" customHeight="1" x14ac:dyDescent="0.25">
      <c r="A124" s="733"/>
      <c r="B124" s="654"/>
      <c r="C124" s="368" t="str">
        <f>'таланты+инициативы0,278'!A217</f>
        <v>Комплект тонеров для цветного принтера Canon</v>
      </c>
      <c r="D124" s="124" t="str">
        <f>'таланты+инициативы0,278'!B217</f>
        <v>шт</v>
      </c>
      <c r="E124" s="369">
        <f>'таланты+инициативы0,278'!D217</f>
        <v>2.7800000000000002</v>
      </c>
    </row>
    <row r="125" spans="1:5" ht="12" customHeight="1" x14ac:dyDescent="0.25">
      <c r="A125" s="733"/>
      <c r="B125" s="654"/>
      <c r="C125" s="368" t="str">
        <f>'таланты+инициативы0,278'!A218</f>
        <v>Комплект тонера для цветного принтера Hp</v>
      </c>
      <c r="D125" s="124" t="str">
        <f>'таланты+инициативы0,278'!B218</f>
        <v>шт</v>
      </c>
      <c r="E125" s="369">
        <f>'таланты+инициативы0,278'!D218</f>
        <v>0.55600000000000005</v>
      </c>
    </row>
    <row r="126" spans="1:5" ht="12" customHeight="1" x14ac:dyDescent="0.25">
      <c r="A126" s="733"/>
      <c r="B126" s="654"/>
      <c r="C126" s="368" t="str">
        <f>'таланты+инициативы0,278'!A219</f>
        <v>Флеш накопители  16 гб</v>
      </c>
      <c r="D126" s="124" t="str">
        <f>'таланты+инициативы0,278'!B219</f>
        <v>шт</v>
      </c>
      <c r="E126" s="369">
        <f>'таланты+инициативы0,278'!D219</f>
        <v>1.9460000000000002</v>
      </c>
    </row>
    <row r="127" spans="1:5" ht="12" customHeight="1" x14ac:dyDescent="0.25">
      <c r="A127" s="733"/>
      <c r="B127" s="654"/>
      <c r="C127" s="368" t="str">
        <f>'таланты+инициативы0,278'!A220</f>
        <v>Флеш накопители  64 гб</v>
      </c>
      <c r="D127" s="124" t="str">
        <f>'таланты+инициативы0,278'!B220</f>
        <v>шт</v>
      </c>
      <c r="E127" s="369">
        <f>'таланты+инициативы0,278'!D220</f>
        <v>1.3900000000000001</v>
      </c>
    </row>
    <row r="128" spans="1:5" ht="12" customHeight="1" x14ac:dyDescent="0.25">
      <c r="A128" s="733"/>
      <c r="B128" s="654"/>
      <c r="C128" s="368" t="str">
        <f>'таланты+инициативы0,278'!A221</f>
        <v>Мышь USB</v>
      </c>
      <c r="D128" s="124" t="str">
        <f>'таланты+инициативы0,278'!B221</f>
        <v>шт</v>
      </c>
      <c r="E128" s="157"/>
    </row>
    <row r="129" spans="1:5" ht="12" customHeight="1" x14ac:dyDescent="0.25">
      <c r="A129" s="733"/>
      <c r="B129" s="654"/>
      <c r="C129" s="368" t="str">
        <f>'таланты+инициативы0,278'!A222</f>
        <v xml:space="preserve">Мешки для мусора </v>
      </c>
      <c r="D129" s="124" t="str">
        <f>'таланты+инициативы0,278'!B222</f>
        <v>шт</v>
      </c>
      <c r="E129" s="157">
        <f>'таланты+инициативы0,278'!D221</f>
        <v>1.1120000000000001</v>
      </c>
    </row>
    <row r="130" spans="1:5" ht="12" customHeight="1" x14ac:dyDescent="0.25">
      <c r="A130" s="733"/>
      <c r="B130" s="654"/>
      <c r="C130" s="368" t="str">
        <f>'таланты+инициативы0,278'!A223</f>
        <v>Жидкое мыло</v>
      </c>
      <c r="D130" s="124" t="str">
        <f>'таланты+инициативы0,278'!B223</f>
        <v>шт</v>
      </c>
      <c r="E130" s="157">
        <f>'таланты+инициативы0,278'!D222</f>
        <v>55.600000000000009</v>
      </c>
    </row>
    <row r="131" spans="1:5" ht="12" customHeight="1" x14ac:dyDescent="0.25">
      <c r="A131" s="733"/>
      <c r="B131" s="654"/>
      <c r="C131" s="368" t="str">
        <f>'таланты+инициативы0,278'!A224</f>
        <v>Туалетная бумага</v>
      </c>
      <c r="D131" s="124" t="str">
        <f>'таланты+инициативы0,278'!B224</f>
        <v>шт</v>
      </c>
      <c r="E131" s="157">
        <f>'таланты+инициативы0,278'!D223</f>
        <v>4.17</v>
      </c>
    </row>
    <row r="132" spans="1:5" ht="12" customHeight="1" x14ac:dyDescent="0.25">
      <c r="A132" s="733"/>
      <c r="B132" s="654"/>
      <c r="C132" s="368" t="str">
        <f>'таланты+инициативы0,278'!A225</f>
        <v>Тряпки для мытья</v>
      </c>
      <c r="D132" s="124" t="str">
        <f>'таланты+инициативы0,278'!B225</f>
        <v>шт</v>
      </c>
      <c r="E132" s="157">
        <f>'таланты+инициативы0,278'!D224</f>
        <v>27.800000000000004</v>
      </c>
    </row>
    <row r="133" spans="1:5" ht="12" customHeight="1" x14ac:dyDescent="0.25">
      <c r="A133" s="733"/>
      <c r="B133" s="654"/>
      <c r="C133" s="368" t="str">
        <f>'таланты+инициативы0,278'!A226</f>
        <v>Бытовая химия</v>
      </c>
      <c r="D133" s="124" t="str">
        <f>'таланты+инициативы0,278'!B226</f>
        <v>шт</v>
      </c>
      <c r="E133" s="157">
        <f>'таланты+инициативы0,278'!D225</f>
        <v>11.120000000000001</v>
      </c>
    </row>
    <row r="134" spans="1:5" ht="12" customHeight="1" x14ac:dyDescent="0.25">
      <c r="A134" s="733"/>
      <c r="B134" s="654"/>
      <c r="C134" s="368" t="str">
        <f>'таланты+инициативы0,278'!A227</f>
        <v>Фанера</v>
      </c>
      <c r="D134" s="124" t="str">
        <f>'таланты+инициативы0,278'!B227</f>
        <v>шт</v>
      </c>
      <c r="E134" s="157">
        <f>'таланты+инициативы0,278'!D226</f>
        <v>5.5600000000000005</v>
      </c>
    </row>
    <row r="135" spans="1:5" ht="12" customHeight="1" x14ac:dyDescent="0.25">
      <c r="A135" s="733"/>
      <c r="B135" s="654"/>
      <c r="C135" s="368" t="str">
        <f>'таланты+инициативы0,278'!A228</f>
        <v>Антифриз</v>
      </c>
      <c r="D135" s="124" t="str">
        <f>'таланты+инициативы0,278'!B228</f>
        <v>шт</v>
      </c>
      <c r="E135" s="157">
        <f>'таланты+инициативы0,278'!D227</f>
        <v>8.34</v>
      </c>
    </row>
    <row r="136" spans="1:5" ht="12" customHeight="1" x14ac:dyDescent="0.25">
      <c r="A136" s="733"/>
      <c r="B136" s="654"/>
      <c r="C136" s="368" t="str">
        <f>'таланты+инициативы0,278'!A229</f>
        <v>Баннера</v>
      </c>
      <c r="D136" s="124" t="str">
        <f>'таланты+инициативы0,278'!B229</f>
        <v>шт</v>
      </c>
      <c r="E136" s="157">
        <f>'таланты+инициативы0,278'!D228</f>
        <v>5.5600000000000005</v>
      </c>
    </row>
    <row r="137" spans="1:5" ht="12" customHeight="1" x14ac:dyDescent="0.25">
      <c r="A137" s="733"/>
      <c r="B137" s="654"/>
      <c r="C137" s="368" t="str">
        <f>'таланты+инициативы0,278'!A230</f>
        <v>Гвозди</v>
      </c>
      <c r="D137" s="124" t="str">
        <f>'таланты+инициативы0,278'!B230</f>
        <v>шт</v>
      </c>
      <c r="E137" s="157">
        <f>'таланты+инициативы0,278'!D229</f>
        <v>1.3900000000000001</v>
      </c>
    </row>
    <row r="138" spans="1:5" ht="12" customHeight="1" x14ac:dyDescent="0.25">
      <c r="A138" s="733"/>
      <c r="B138" s="654"/>
      <c r="C138" s="368" t="str">
        <f>'таланты+инициативы0,278'!A231</f>
        <v>Саморезы</v>
      </c>
      <c r="D138" s="124" t="str">
        <f>'таланты+инициативы0,278'!B231</f>
        <v>шт</v>
      </c>
      <c r="E138" s="157">
        <f>'таланты+инициативы0,278'!D230</f>
        <v>5.5600000000000005</v>
      </c>
    </row>
    <row r="139" spans="1:5" ht="12" customHeight="1" x14ac:dyDescent="0.25">
      <c r="A139" s="733"/>
      <c r="B139" s="654"/>
      <c r="C139" s="368" t="str">
        <f>'таланты+инициативы0,278'!A232</f>
        <v>Инструмент металлический ручной</v>
      </c>
      <c r="D139" s="124" t="str">
        <f>'таланты+инициативы0,278'!B232</f>
        <v>шт</v>
      </c>
      <c r="E139" s="157">
        <f>'таланты+инициативы0,278'!D231</f>
        <v>13.900000000000002</v>
      </c>
    </row>
    <row r="140" spans="1:5" ht="12" customHeight="1" x14ac:dyDescent="0.25">
      <c r="A140" s="733"/>
      <c r="B140" s="654"/>
      <c r="C140" s="368" t="str">
        <f>'таланты+инициативы0,278'!A233</f>
        <v>Краска эмаль</v>
      </c>
      <c r="D140" s="124" t="str">
        <f>'таланты+инициативы0,278'!B233</f>
        <v>шт</v>
      </c>
      <c r="E140" s="157">
        <f>'таланты+инициативы0,278'!D232</f>
        <v>0.27800000000000002</v>
      </c>
    </row>
    <row r="141" spans="1:5" ht="12" customHeight="1" x14ac:dyDescent="0.25">
      <c r="A141" s="733"/>
      <c r="B141" s="654"/>
      <c r="C141" s="368" t="str">
        <f>'таланты+инициативы0,278'!A234</f>
        <v>Краска ВДН</v>
      </c>
      <c r="D141" s="124" t="str">
        <f>'таланты+инициативы0,278'!B234</f>
        <v>шт</v>
      </c>
      <c r="E141" s="157">
        <f>'таланты+инициативы0,278'!D233</f>
        <v>8.34</v>
      </c>
    </row>
    <row r="142" spans="1:5" ht="12" customHeight="1" x14ac:dyDescent="0.25">
      <c r="A142" s="733"/>
      <c r="B142" s="654"/>
      <c r="C142" s="368" t="str">
        <f>'таланты+инициативы0,278'!A235</f>
        <v>Кисти</v>
      </c>
      <c r="D142" s="124" t="str">
        <f>'таланты+инициативы0,278'!B235</f>
        <v>шт</v>
      </c>
      <c r="E142" s="157">
        <f>'таланты+инициативы0,278'!D234</f>
        <v>2.7800000000000002</v>
      </c>
    </row>
    <row r="143" spans="1:5" ht="12" customHeight="1" x14ac:dyDescent="0.25">
      <c r="A143" s="733"/>
      <c r="B143" s="654"/>
      <c r="C143" s="368" t="str">
        <f>'таланты+инициативы0,278'!A236</f>
        <v>Перчатка пвх</v>
      </c>
      <c r="D143" s="124" t="str">
        <f>'таланты+инициативы0,278'!B236</f>
        <v>шт</v>
      </c>
      <c r="E143" s="157">
        <f>'таланты+инициативы0,278'!D235</f>
        <v>11.120000000000001</v>
      </c>
    </row>
    <row r="144" spans="1:5" ht="12" customHeight="1" x14ac:dyDescent="0.25">
      <c r="A144" s="733"/>
      <c r="B144" s="654"/>
      <c r="C144" s="368" t="str">
        <f>'таланты+инициативы0,278'!A237</f>
        <v>краска кудо</v>
      </c>
      <c r="D144" s="124" t="str">
        <f>'таланты+инициативы0,278'!B237</f>
        <v>шт</v>
      </c>
      <c r="E144" s="157">
        <f>'таланты+инициативы0,278'!D236</f>
        <v>83.4</v>
      </c>
    </row>
    <row r="145" spans="1:5" ht="12" customHeight="1" x14ac:dyDescent="0.25">
      <c r="A145" s="733"/>
      <c r="B145" s="654"/>
      <c r="C145" s="368" t="str">
        <f>'таланты+инициативы0,278'!A238</f>
        <v>Валик+ванночка</v>
      </c>
      <c r="D145" s="124" t="str">
        <f>'таланты+инициативы0,278'!B238</f>
        <v>шт</v>
      </c>
      <c r="E145" s="157">
        <f>'таланты+инициативы0,278'!D237</f>
        <v>8.34</v>
      </c>
    </row>
    <row r="146" spans="1:5" ht="12" customHeight="1" x14ac:dyDescent="0.25">
      <c r="A146" s="733"/>
      <c r="B146" s="654"/>
      <c r="C146" s="368" t="str">
        <f>'таланты+инициативы0,278'!A239</f>
        <v>Фотобумага</v>
      </c>
      <c r="D146" s="124" t="str">
        <f>'таланты+инициативы0,278'!B239</f>
        <v>шт</v>
      </c>
      <c r="E146" s="157">
        <f>'таланты+инициативы0,278'!D238</f>
        <v>2.7800000000000002</v>
      </c>
    </row>
    <row r="147" spans="1:5" ht="12" customHeight="1" x14ac:dyDescent="0.25">
      <c r="A147" s="733"/>
      <c r="B147" s="654"/>
      <c r="C147" s="368" t="str">
        <f>'таланты+инициативы0,278'!A240</f>
        <v>Канцелярия (ручки, карандаши)</v>
      </c>
      <c r="D147" s="124" t="str">
        <f>'таланты+инициативы0,278'!B240</f>
        <v>шт</v>
      </c>
      <c r="E147" s="157">
        <f>'таланты+инициативы0,278'!D239</f>
        <v>22.240000000000002</v>
      </c>
    </row>
    <row r="148" spans="1:5" ht="12" customHeight="1" x14ac:dyDescent="0.25">
      <c r="A148" s="733"/>
      <c r="B148" s="654"/>
      <c r="C148" s="368" t="str">
        <f>'таланты+инициативы0,278'!A241</f>
        <v>Офисные принадлежности (папки, скоросшиватели, файлы)</v>
      </c>
      <c r="D148" s="124" t="str">
        <f>'таланты+инициативы0,278'!B241</f>
        <v>шт</v>
      </c>
      <c r="E148" s="157">
        <f>'таланты+инициативы0,278'!D240</f>
        <v>27.800000000000004</v>
      </c>
    </row>
    <row r="149" spans="1:5" ht="12" customHeight="1" x14ac:dyDescent="0.25">
      <c r="A149" s="733"/>
      <c r="B149" s="654"/>
      <c r="C149" s="368" t="str">
        <f>'таланты+инициативы0,278'!A242</f>
        <v>Лампы</v>
      </c>
      <c r="D149" s="124" t="str">
        <f>'таланты+инициативы0,278'!B242</f>
        <v>шт</v>
      </c>
      <c r="E149" s="157">
        <f>'таланты+инициативы0,278'!D241</f>
        <v>27.800000000000004</v>
      </c>
    </row>
    <row r="150" spans="1:5" ht="12" customHeight="1" x14ac:dyDescent="0.25">
      <c r="A150" s="733"/>
      <c r="B150" s="654"/>
      <c r="C150" s="368" t="str">
        <f>'таланты+инициативы0,278'!A243</f>
        <v>Бумага А4</v>
      </c>
      <c r="D150" s="124" t="str">
        <f>'таланты+инициативы0,278'!B243</f>
        <v>шт</v>
      </c>
      <c r="E150" s="157">
        <f>'таланты+инициативы0,278'!D242</f>
        <v>0.27800000000000002</v>
      </c>
    </row>
    <row r="151" spans="1:5" ht="12" customHeight="1" x14ac:dyDescent="0.25">
      <c r="A151" s="733"/>
      <c r="B151" s="654"/>
      <c r="C151" s="368" t="str">
        <f>'таланты+инициативы0,278'!A244</f>
        <v>Грабли, лопаты</v>
      </c>
      <c r="D151" s="124" t="str">
        <f>'таланты+инициативы0,278'!B244</f>
        <v>шт</v>
      </c>
      <c r="E151" s="157">
        <f>'таланты+инициативы0,278'!D243</f>
        <v>27.800000000000004</v>
      </c>
    </row>
    <row r="152" spans="1:5" ht="12" customHeight="1" x14ac:dyDescent="0.25">
      <c r="A152" s="733"/>
      <c r="B152" s="654"/>
      <c r="C152" s="368" t="str">
        <f>'таланты+инициативы0,278'!A245</f>
        <v>ГСМ УАЗ (Масло двигатель)</v>
      </c>
      <c r="D152" s="124" t="str">
        <f>'таланты+инициативы0,278'!B245</f>
        <v>шт</v>
      </c>
      <c r="E152" s="157">
        <f>'таланты+инициативы0,278'!D244</f>
        <v>2.7800000000000002</v>
      </c>
    </row>
    <row r="153" spans="1:5" ht="12" customHeight="1" x14ac:dyDescent="0.25">
      <c r="A153" s="733"/>
      <c r="B153" s="654"/>
      <c r="C153" s="368" t="str">
        <f>'таланты+инициативы0,278'!A246</f>
        <v>ГСМ Бензин</v>
      </c>
      <c r="D153" s="124" t="str">
        <f>'таланты+инициативы0,278'!B246</f>
        <v>шт</v>
      </c>
      <c r="E153" s="157">
        <f>'таланты+инициативы0,278'!D245</f>
        <v>0.55600000000000005</v>
      </c>
    </row>
    <row r="154" spans="1:5" ht="12" customHeight="1" x14ac:dyDescent="0.25">
      <c r="A154" s="733"/>
      <c r="B154" s="654"/>
      <c r="C154" s="368" t="str">
        <f>'таланты+инициативы0,278'!A247</f>
        <v>Грунт универсальный (70л.)</v>
      </c>
      <c r="D154" s="124" t="str">
        <f>'таланты+инициативы0,278'!B247</f>
        <v>шт</v>
      </c>
      <c r="E154" s="157">
        <f>'таланты+инициативы0,278'!D246</f>
        <v>722.80000000000007</v>
      </c>
    </row>
    <row r="155" spans="1:5" ht="12" customHeight="1" x14ac:dyDescent="0.25">
      <c r="A155" s="733"/>
      <c r="B155" s="654"/>
      <c r="C155" s="368" t="str">
        <f>'таланты+инициативы0,278'!A248</f>
        <v>Кашпо</v>
      </c>
      <c r="D155" s="124" t="str">
        <f>'таланты+инициативы0,278'!B248</f>
        <v>шт</v>
      </c>
      <c r="E155" s="157">
        <f>'таланты+инициативы0,278'!D247</f>
        <v>2.7800000000000002</v>
      </c>
    </row>
    <row r="156" spans="1:5" ht="12" customHeight="1" x14ac:dyDescent="0.25">
      <c r="A156" s="733"/>
      <c r="B156" s="654"/>
      <c r="C156" s="368" t="str">
        <f>'таланты+инициативы0,278'!A249</f>
        <v>Семена цветов</v>
      </c>
      <c r="D156" s="124" t="str">
        <f>'таланты+инициативы0,278'!B249</f>
        <v>шт</v>
      </c>
      <c r="E156" s="157">
        <f>'таланты+инициативы0,278'!D248</f>
        <v>2.7800000000000002</v>
      </c>
    </row>
    <row r="157" spans="1:5" ht="12" customHeight="1" x14ac:dyDescent="0.25">
      <c r="A157" s="733"/>
      <c r="B157" s="654"/>
      <c r="C157" s="368" t="str">
        <f>'таланты+инициативы0,278'!A250</f>
        <v>Рамки деревянные</v>
      </c>
      <c r="D157" s="124" t="str">
        <f>'таланты+инициативы0,278'!B250</f>
        <v>шт</v>
      </c>
      <c r="E157" s="157">
        <f>'таланты+инициативы0,278'!D249</f>
        <v>27.800000000000004</v>
      </c>
    </row>
    <row r="158" spans="1:5" ht="12" customHeight="1" x14ac:dyDescent="0.25">
      <c r="A158" s="733"/>
      <c r="B158" s="654"/>
      <c r="C158" s="368" t="str">
        <f>'таланты+инициативы0,278'!A251</f>
        <v>труба водосточная</v>
      </c>
      <c r="D158" s="124" t="str">
        <f>'таланты+инициативы0,278'!B251</f>
        <v>шт</v>
      </c>
      <c r="E158" s="157">
        <f>'таланты+инициативы0,278'!D250</f>
        <v>41.7</v>
      </c>
    </row>
    <row r="159" spans="1:5" ht="12" customHeight="1" x14ac:dyDescent="0.25">
      <c r="A159" s="733"/>
      <c r="B159" s="654"/>
      <c r="C159" s="368" t="str">
        <f>'таланты+инициативы0,278'!A252</f>
        <v>топор</v>
      </c>
      <c r="D159" s="124" t="str">
        <f>'таланты+инициативы0,278'!B252</f>
        <v>шт</v>
      </c>
      <c r="E159" s="157">
        <f>'таланты+инициативы0,278'!D251</f>
        <v>2.7800000000000002</v>
      </c>
    </row>
    <row r="160" spans="1:5" ht="12" customHeight="1" x14ac:dyDescent="0.25">
      <c r="A160" s="733"/>
      <c r="B160" s="654"/>
      <c r="C160" s="368" t="str">
        <f>'таланты+инициативы0,278'!A253</f>
        <v>лопата снеговая</v>
      </c>
      <c r="D160" s="124" t="str">
        <f>'таланты+инициативы0,278'!B253</f>
        <v>шт</v>
      </c>
      <c r="E160" s="157">
        <f>'таланты+инициативы0,278'!D252</f>
        <v>0.83400000000000007</v>
      </c>
    </row>
    <row r="161" spans="1:5" ht="12" customHeight="1" x14ac:dyDescent="0.25">
      <c r="A161" s="733"/>
      <c r="B161" s="654"/>
      <c r="C161" s="368" t="str">
        <f>'таланты+инициативы0,278'!A254</f>
        <v>Одноразовые стаканчики</v>
      </c>
      <c r="D161" s="124" t="str">
        <f>'таланты+инициативы0,278'!B254</f>
        <v>шт</v>
      </c>
      <c r="E161" s="157">
        <f>'таланты+инициативы0,278'!D253</f>
        <v>0.27800000000000002</v>
      </c>
    </row>
    <row r="162" spans="1:5" ht="12" hidden="1" customHeight="1" x14ac:dyDescent="0.25">
      <c r="A162" s="733"/>
      <c r="B162" s="654"/>
      <c r="C162" s="368" t="str">
        <f>'таланты+инициативы0,278'!A255</f>
        <v>ИТОГО ПРОЧИЕ ОБЩЕХОЗ. НУЖДЫ</v>
      </c>
      <c r="D162" s="63" t="str">
        <f>'натур показатели патриотика'!D194</f>
        <v>шт</v>
      </c>
      <c r="E162" s="157">
        <f>'таланты+инициативы0,278'!D254</f>
        <v>361.40000000000003</v>
      </c>
    </row>
    <row r="163" spans="1:5" ht="12" hidden="1" customHeight="1" x14ac:dyDescent="0.25">
      <c r="A163" s="733"/>
      <c r="B163" s="654"/>
      <c r="C163" s="368">
        <f>'таланты+инициативы0,278'!A256</f>
        <v>0</v>
      </c>
      <c r="D163" s="63" t="str">
        <f>'натур показатели патриотика'!D195</f>
        <v>шт</v>
      </c>
      <c r="E163" s="157" t="e">
        <f>'таланты+инициативы0,278'!#REF!</f>
        <v>#REF!</v>
      </c>
    </row>
    <row r="164" spans="1:5" ht="12" hidden="1" customHeight="1" x14ac:dyDescent="0.25">
      <c r="A164" s="733"/>
      <c r="B164" s="654"/>
      <c r="C164" s="368">
        <f>'таланты+инициативы0,278'!A257</f>
        <v>0</v>
      </c>
      <c r="D164" s="63" t="e">
        <f>'натур показатели патриотика'!D196</f>
        <v>#REF!</v>
      </c>
      <c r="E164" s="157" t="e">
        <f>'таланты+инициативы0,278'!#REF!</f>
        <v>#REF!</v>
      </c>
    </row>
    <row r="165" spans="1:5" ht="12" hidden="1" customHeight="1" x14ac:dyDescent="0.25">
      <c r="A165" s="733"/>
      <c r="B165" s="654"/>
      <c r="C165" s="368">
        <f>'таланты+инициативы0,278'!A258</f>
        <v>0</v>
      </c>
      <c r="D165" s="63" t="e">
        <f>'натур показатели патриотика'!D197</f>
        <v>#REF!</v>
      </c>
      <c r="E165" s="157" t="e">
        <f>'таланты+инициативы0,278'!#REF!</f>
        <v>#REF!</v>
      </c>
    </row>
    <row r="166" spans="1:5" ht="12" hidden="1" customHeight="1" x14ac:dyDescent="0.25">
      <c r="A166" s="733"/>
      <c r="B166" s="654"/>
      <c r="C166" s="368">
        <f>'таланты+инициативы0,278'!A259</f>
        <v>0</v>
      </c>
      <c r="D166" s="63" t="e">
        <f>'натур показатели патриотика'!D198</f>
        <v>#REF!</v>
      </c>
      <c r="E166" s="157" t="e">
        <f>'таланты+инициативы0,278'!#REF!</f>
        <v>#REF!</v>
      </c>
    </row>
    <row r="167" spans="1:5" ht="12" hidden="1" customHeight="1" x14ac:dyDescent="0.25">
      <c r="A167" s="733"/>
      <c r="B167" s="654"/>
      <c r="C167" s="368">
        <f>'таланты+инициативы0,278'!A260</f>
        <v>0</v>
      </c>
      <c r="D167" s="63" t="e">
        <f>'натур показатели патриотика'!D199</f>
        <v>#REF!</v>
      </c>
      <c r="E167" s="157" t="e">
        <f>'таланты+инициативы0,278'!#REF!</f>
        <v>#REF!</v>
      </c>
    </row>
    <row r="168" spans="1:5" ht="12" hidden="1" customHeight="1" x14ac:dyDescent="0.25">
      <c r="A168" s="733"/>
      <c r="B168" s="654"/>
      <c r="C168" s="368">
        <f>'таланты+инициативы0,278'!A261</f>
        <v>0</v>
      </c>
      <c r="D168" s="63" t="e">
        <f>'натур показатели патриотика'!D200</f>
        <v>#REF!</v>
      </c>
      <c r="E168" s="157" t="e">
        <f>'таланты+инициативы0,278'!#REF!</f>
        <v>#REF!</v>
      </c>
    </row>
    <row r="169" spans="1:5" ht="12" hidden="1" customHeight="1" x14ac:dyDescent="0.25">
      <c r="A169" s="733"/>
      <c r="B169" s="654"/>
      <c r="C169" s="368">
        <f>'таланты+инициативы0,278'!A262</f>
        <v>0</v>
      </c>
      <c r="D169" s="63" t="e">
        <f>'натур показатели патриотика'!D201</f>
        <v>#REF!</v>
      </c>
      <c r="E169" s="157" t="e">
        <f>'таланты+инициативы0,278'!#REF!</f>
        <v>#REF!</v>
      </c>
    </row>
    <row r="170" spans="1:5" ht="12" hidden="1" customHeight="1" x14ac:dyDescent="0.25">
      <c r="A170" s="733"/>
      <c r="B170" s="654"/>
      <c r="C170" s="368">
        <f>'таланты+инициативы0,278'!A263</f>
        <v>0</v>
      </c>
      <c r="D170" s="63" t="e">
        <f>'натур показатели патриотика'!D202</f>
        <v>#REF!</v>
      </c>
      <c r="E170" s="157" t="e">
        <f>'таланты+инициативы0,278'!#REF!</f>
        <v>#REF!</v>
      </c>
    </row>
    <row r="171" spans="1:5" ht="12" hidden="1" customHeight="1" x14ac:dyDescent="0.25">
      <c r="A171" s="733"/>
      <c r="B171" s="654"/>
      <c r="C171" s="368">
        <f>'таланты+инициативы0,278'!A264</f>
        <v>0</v>
      </c>
      <c r="D171" s="63" t="e">
        <f>'натур показатели патриотика'!D203</f>
        <v>#REF!</v>
      </c>
      <c r="E171" s="157" t="e">
        <f>'таланты+инициативы0,278'!#REF!</f>
        <v>#REF!</v>
      </c>
    </row>
    <row r="172" spans="1:5" ht="12" hidden="1" customHeight="1" x14ac:dyDescent="0.25">
      <c r="A172" s="733"/>
      <c r="B172" s="654"/>
      <c r="C172" s="368">
        <f>'таланты+инициативы0,278'!A265</f>
        <v>0</v>
      </c>
      <c r="D172" s="63" t="e">
        <f>'натур показатели патриотика'!D204</f>
        <v>#REF!</v>
      </c>
      <c r="E172" s="157" t="e">
        <f>'таланты+инициативы0,278'!#REF!</f>
        <v>#REF!</v>
      </c>
    </row>
    <row r="173" spans="1:5" ht="12" hidden="1" customHeight="1" x14ac:dyDescent="0.25">
      <c r="A173" s="733"/>
      <c r="B173" s="654"/>
      <c r="C173" s="368">
        <f>'таланты+инициативы0,278'!A266</f>
        <v>0</v>
      </c>
      <c r="D173" s="63" t="e">
        <f>'натур показатели патриотика'!D205</f>
        <v>#REF!</v>
      </c>
      <c r="E173" s="157" t="e">
        <f>'таланты+инициативы0,278'!#REF!</f>
        <v>#REF!</v>
      </c>
    </row>
    <row r="174" spans="1:5" ht="12" hidden="1" customHeight="1" x14ac:dyDescent="0.25">
      <c r="A174" s="733"/>
      <c r="B174" s="654"/>
      <c r="C174" s="368">
        <f>'таланты+инициативы0,278'!A267</f>
        <v>0</v>
      </c>
      <c r="D174" s="63" t="e">
        <f>'натур показатели патриотика'!D206</f>
        <v>#REF!</v>
      </c>
      <c r="E174" s="157" t="e">
        <f>'таланты+инициативы0,278'!#REF!</f>
        <v>#REF!</v>
      </c>
    </row>
    <row r="175" spans="1:5" hidden="1" x14ac:dyDescent="0.25">
      <c r="A175" s="733"/>
      <c r="B175" s="654"/>
      <c r="C175" s="368">
        <f>'таланты+инициативы0,278'!A268</f>
        <v>0</v>
      </c>
      <c r="D175" s="63" t="e">
        <f>'натур показатели патриотика'!D207</f>
        <v>#REF!</v>
      </c>
      <c r="E175" s="157" t="e">
        <f>'таланты+инициативы0,278'!#REF!</f>
        <v>#REF!</v>
      </c>
    </row>
    <row r="176" spans="1:5" hidden="1" x14ac:dyDescent="0.25">
      <c r="A176" s="733"/>
      <c r="B176" s="654"/>
      <c r="C176" s="368">
        <f>'таланты+инициативы0,278'!A269</f>
        <v>0</v>
      </c>
      <c r="D176" s="63" t="e">
        <f>'натур показатели патриотика'!D208</f>
        <v>#REF!</v>
      </c>
      <c r="E176" s="157" t="e">
        <f>'таланты+инициативы0,278'!#REF!</f>
        <v>#REF!</v>
      </c>
    </row>
    <row r="177" spans="1:5" hidden="1" x14ac:dyDescent="0.25">
      <c r="A177" s="733"/>
      <c r="B177" s="654"/>
      <c r="C177" s="368">
        <f>'таланты+инициативы0,278'!A270</f>
        <v>0</v>
      </c>
      <c r="D177" s="63" t="e">
        <f>'натур показатели патриотика'!D209</f>
        <v>#REF!</v>
      </c>
      <c r="E177" s="157" t="e">
        <f>'таланты+инициативы0,278'!#REF!</f>
        <v>#REF!</v>
      </c>
    </row>
    <row r="178" spans="1:5" hidden="1" x14ac:dyDescent="0.25">
      <c r="A178" s="733"/>
      <c r="B178" s="654"/>
      <c r="C178" s="368">
        <f>'таланты+инициативы0,278'!A271</f>
        <v>0</v>
      </c>
      <c r="D178" s="63" t="e">
        <f>'натур показатели патриотика'!D210</f>
        <v>#REF!</v>
      </c>
      <c r="E178" s="157" t="e">
        <f>'таланты+инициативы0,278'!#REF!</f>
        <v>#REF!</v>
      </c>
    </row>
    <row r="179" spans="1:5" hidden="1" x14ac:dyDescent="0.25">
      <c r="A179" s="733"/>
      <c r="B179" s="654"/>
      <c r="C179" s="368">
        <f>'таланты+инициативы0,278'!A272</f>
        <v>0</v>
      </c>
      <c r="D179" s="63" t="e">
        <f>'натур показатели патриотика'!D211</f>
        <v>#REF!</v>
      </c>
      <c r="E179" s="157" t="e">
        <f>'таланты+инициативы0,278'!#REF!</f>
        <v>#REF!</v>
      </c>
    </row>
    <row r="180" spans="1:5" hidden="1" x14ac:dyDescent="0.25">
      <c r="A180" s="733"/>
      <c r="B180" s="654"/>
      <c r="C180" s="368">
        <f>'таланты+инициативы0,278'!A273</f>
        <v>0</v>
      </c>
      <c r="D180" s="63" t="e">
        <f>'натур показатели патриотика'!D212</f>
        <v>#REF!</v>
      </c>
      <c r="E180" s="157" t="e">
        <f>'таланты+инициативы0,278'!#REF!</f>
        <v>#REF!</v>
      </c>
    </row>
    <row r="181" spans="1:5" hidden="1" x14ac:dyDescent="0.25">
      <c r="A181" s="733"/>
      <c r="B181" s="654"/>
      <c r="C181" s="368">
        <f>'таланты+инициативы0,278'!A274</f>
        <v>0</v>
      </c>
      <c r="D181" s="63" t="e">
        <f>'натур показатели патриотика'!D213</f>
        <v>#REF!</v>
      </c>
      <c r="E181" s="157" t="e">
        <f>'таланты+инициативы0,278'!#REF!</f>
        <v>#REF!</v>
      </c>
    </row>
    <row r="182" spans="1:5" hidden="1" x14ac:dyDescent="0.25">
      <c r="A182" s="733"/>
      <c r="B182" s="654"/>
      <c r="C182" s="368">
        <f>'таланты+инициативы0,278'!A275</f>
        <v>0</v>
      </c>
      <c r="D182" s="63" t="e">
        <f>'натур показатели патриотика'!D214</f>
        <v>#REF!</v>
      </c>
      <c r="E182" s="157" t="e">
        <f>'таланты+инициативы0,278'!#REF!</f>
        <v>#REF!</v>
      </c>
    </row>
    <row r="183" spans="1:5" hidden="1" x14ac:dyDescent="0.25">
      <c r="A183" s="733"/>
      <c r="B183" s="654"/>
      <c r="C183" s="368">
        <f>'таланты+инициативы0,278'!A276</f>
        <v>0</v>
      </c>
      <c r="D183" s="63" t="e">
        <f>'натур показатели патриотика'!D215</f>
        <v>#REF!</v>
      </c>
      <c r="E183" s="157" t="e">
        <f>'таланты+инициативы0,278'!#REF!</f>
        <v>#REF!</v>
      </c>
    </row>
    <row r="184" spans="1:5" hidden="1" x14ac:dyDescent="0.25">
      <c r="A184" s="733"/>
      <c r="B184" s="654"/>
      <c r="C184" s="368">
        <f>'таланты+инициативы0,278'!A277</f>
        <v>0</v>
      </c>
      <c r="D184" s="63" t="e">
        <f>'натур показатели патриотика'!D216</f>
        <v>#REF!</v>
      </c>
      <c r="E184" s="157" t="e">
        <f>'таланты+инициативы0,278'!#REF!</f>
        <v>#REF!</v>
      </c>
    </row>
    <row r="185" spans="1:5" hidden="1" x14ac:dyDescent="0.25">
      <c r="A185" s="733"/>
      <c r="B185" s="654"/>
      <c r="C185" s="368">
        <f>'таланты+инициативы0,278'!A278</f>
        <v>0</v>
      </c>
      <c r="D185" s="63" t="e">
        <f>'натур показатели патриотика'!D217</f>
        <v>#REF!</v>
      </c>
      <c r="E185" s="157" t="e">
        <f>'таланты+инициативы0,278'!#REF!</f>
        <v>#REF!</v>
      </c>
    </row>
    <row r="186" spans="1:5" hidden="1" x14ac:dyDescent="0.25">
      <c r="A186" s="733"/>
      <c r="B186" s="654"/>
      <c r="C186" s="368">
        <f>'таланты+инициативы0,278'!A279</f>
        <v>0</v>
      </c>
      <c r="D186" s="63" t="e">
        <f>'натур показатели патриотика'!D218</f>
        <v>#REF!</v>
      </c>
      <c r="E186" s="157" t="e">
        <f>'таланты+инициативы0,278'!#REF!</f>
        <v>#REF!</v>
      </c>
    </row>
    <row r="187" spans="1:5" hidden="1" x14ac:dyDescent="0.25">
      <c r="A187" s="733"/>
      <c r="B187" s="654"/>
      <c r="C187" s="368">
        <f>'таланты+инициативы0,278'!A280</f>
        <v>0</v>
      </c>
      <c r="D187" s="63" t="e">
        <f>'натур показатели патриотика'!D219</f>
        <v>#REF!</v>
      </c>
      <c r="E187" s="157" t="e">
        <f>'таланты+инициативы0,278'!#REF!</f>
        <v>#REF!</v>
      </c>
    </row>
    <row r="188" spans="1:5" hidden="1" x14ac:dyDescent="0.25">
      <c r="A188" s="733"/>
      <c r="B188" s="654"/>
      <c r="C188" s="368">
        <f>'таланты+инициативы0,278'!A281</f>
        <v>0</v>
      </c>
      <c r="D188" s="63" t="e">
        <f>'натур показатели патриотика'!D220</f>
        <v>#REF!</v>
      </c>
      <c r="E188" s="157" t="e">
        <f>'таланты+инициативы0,278'!#REF!</f>
        <v>#REF!</v>
      </c>
    </row>
    <row r="189" spans="1:5" hidden="1" x14ac:dyDescent="0.25">
      <c r="A189" s="733"/>
      <c r="B189" s="654"/>
      <c r="C189" s="368">
        <f>'таланты+инициативы0,278'!A282</f>
        <v>0</v>
      </c>
      <c r="D189" s="63" t="e">
        <f>'натур показатели патриотика'!D221</f>
        <v>#REF!</v>
      </c>
      <c r="E189" s="157" t="e">
        <f>'таланты+инициативы0,278'!#REF!</f>
        <v>#REF!</v>
      </c>
    </row>
    <row r="190" spans="1:5" hidden="1" x14ac:dyDescent="0.25">
      <c r="A190" s="733"/>
      <c r="B190" s="654"/>
      <c r="C190" s="368">
        <f>'таланты+инициативы0,278'!A283</f>
        <v>0</v>
      </c>
      <c r="D190" s="63" t="e">
        <f>'натур показатели патриотика'!D222</f>
        <v>#REF!</v>
      </c>
      <c r="E190" s="157" t="e">
        <f>'таланты+инициативы0,278'!#REF!</f>
        <v>#REF!</v>
      </c>
    </row>
    <row r="191" spans="1:5" hidden="1" x14ac:dyDescent="0.25">
      <c r="A191" s="733"/>
      <c r="B191" s="654"/>
      <c r="C191" s="368">
        <f>'таланты+инициативы0,278'!A284</f>
        <v>0</v>
      </c>
      <c r="D191" s="63" t="e">
        <f>'натур показатели патриотика'!D223</f>
        <v>#REF!</v>
      </c>
      <c r="E191" s="157" t="e">
        <f>'таланты+инициативы0,278'!#REF!</f>
        <v>#REF!</v>
      </c>
    </row>
    <row r="192" spans="1:5" hidden="1" x14ac:dyDescent="0.25">
      <c r="A192" s="733"/>
      <c r="B192" s="654"/>
      <c r="C192" s="368">
        <f>'таланты+инициативы0,278'!A285</f>
        <v>0</v>
      </c>
      <c r="D192" s="63" t="e">
        <f>'натур показатели патриотика'!D224</f>
        <v>#REF!</v>
      </c>
      <c r="E192" s="157" t="e">
        <f>'таланты+инициативы0,278'!#REF!</f>
        <v>#REF!</v>
      </c>
    </row>
    <row r="193" spans="1:5" hidden="1" x14ac:dyDescent="0.25">
      <c r="A193" s="733"/>
      <c r="B193" s="654"/>
      <c r="C193" s="368">
        <f>'таланты+инициативы0,278'!A286</f>
        <v>0</v>
      </c>
      <c r="D193" s="63" t="e">
        <f>'натур показатели патриотика'!D225</f>
        <v>#REF!</v>
      </c>
      <c r="E193" s="157" t="e">
        <f>'таланты+инициативы0,278'!#REF!</f>
        <v>#REF!</v>
      </c>
    </row>
    <row r="194" spans="1:5" hidden="1" x14ac:dyDescent="0.25">
      <c r="A194" s="733"/>
      <c r="B194" s="654"/>
      <c r="C194" s="368">
        <f>'таланты+инициативы0,278'!A287</f>
        <v>0</v>
      </c>
      <c r="D194" s="63" t="e">
        <f>'натур показатели патриотика'!D226</f>
        <v>#REF!</v>
      </c>
      <c r="E194" s="157" t="e">
        <f>'таланты+инициативы0,278'!#REF!</f>
        <v>#REF!</v>
      </c>
    </row>
    <row r="195" spans="1:5" hidden="1" x14ac:dyDescent="0.25">
      <c r="A195" s="733"/>
      <c r="B195" s="654"/>
      <c r="C195" s="368">
        <f>'таланты+инициативы0,278'!A288</f>
        <v>0</v>
      </c>
      <c r="D195" s="63" t="e">
        <f>'натур показатели патриотика'!D227</f>
        <v>#REF!</v>
      </c>
      <c r="E195" s="157" t="e">
        <f>'таланты+инициативы0,278'!#REF!</f>
        <v>#REF!</v>
      </c>
    </row>
    <row r="196" spans="1:5" hidden="1" x14ac:dyDescent="0.25">
      <c r="A196" s="733"/>
      <c r="B196" s="654"/>
      <c r="C196" s="368">
        <f>'таланты+инициативы0,278'!A289</f>
        <v>0</v>
      </c>
      <c r="D196" s="63" t="e">
        <f>'натур показатели патриотика'!D228</f>
        <v>#REF!</v>
      </c>
      <c r="E196" s="157" t="e">
        <f>'таланты+инициативы0,278'!#REF!</f>
        <v>#REF!</v>
      </c>
    </row>
    <row r="197" spans="1:5" hidden="1" x14ac:dyDescent="0.25">
      <c r="A197" s="733"/>
      <c r="B197" s="654"/>
      <c r="C197" s="368">
        <f>'таланты+инициативы0,278'!A290</f>
        <v>0</v>
      </c>
      <c r="D197" s="63" t="e">
        <f>'натур показатели патриотика'!D229</f>
        <v>#REF!</v>
      </c>
      <c r="E197" s="157" t="e">
        <f>'таланты+инициативы0,278'!#REF!</f>
        <v>#REF!</v>
      </c>
    </row>
    <row r="198" spans="1:5" hidden="1" x14ac:dyDescent="0.25">
      <c r="A198" s="733"/>
      <c r="B198" s="654"/>
      <c r="C198" s="368">
        <f>'таланты+инициативы0,278'!A291</f>
        <v>0</v>
      </c>
      <c r="D198" s="63" t="e">
        <f>'натур показатели патриотика'!D230</f>
        <v>#REF!</v>
      </c>
      <c r="E198" s="157" t="e">
        <f>'таланты+инициативы0,278'!#REF!</f>
        <v>#REF!</v>
      </c>
    </row>
    <row r="199" spans="1:5" hidden="1" x14ac:dyDescent="0.25">
      <c r="A199" s="733"/>
      <c r="B199" s="654"/>
      <c r="C199" s="368">
        <f>'таланты+инициативы0,278'!A292</f>
        <v>0</v>
      </c>
      <c r="D199" s="63" t="e">
        <f>'натур показатели патриотика'!D231</f>
        <v>#REF!</v>
      </c>
      <c r="E199" s="157" t="e">
        <f>'таланты+инициативы0,278'!#REF!</f>
        <v>#REF!</v>
      </c>
    </row>
    <row r="200" spans="1:5" hidden="1" x14ac:dyDescent="0.25">
      <c r="A200" s="733"/>
      <c r="B200" s="654"/>
      <c r="C200" s="368">
        <f>'таланты+инициативы0,278'!A293</f>
        <v>0</v>
      </c>
      <c r="D200" s="63" t="e">
        <f>'натур показатели патриотика'!D232</f>
        <v>#REF!</v>
      </c>
      <c r="E200" s="157" t="e">
        <f>'таланты+инициативы0,278'!#REF!</f>
        <v>#REF!</v>
      </c>
    </row>
    <row r="201" spans="1:5" hidden="1" x14ac:dyDescent="0.25">
      <c r="A201" s="733"/>
      <c r="B201" s="654"/>
      <c r="C201" s="368">
        <f>'таланты+инициативы0,278'!A294</f>
        <v>0</v>
      </c>
      <c r="D201" s="63" t="e">
        <f>'натур показатели патриотика'!D233</f>
        <v>#REF!</v>
      </c>
      <c r="E201" s="157" t="e">
        <f>'таланты+инициативы0,278'!#REF!</f>
        <v>#REF!</v>
      </c>
    </row>
    <row r="202" spans="1:5" hidden="1" x14ac:dyDescent="0.25">
      <c r="A202" s="733"/>
      <c r="B202" s="654"/>
      <c r="C202" s="368">
        <f>'таланты+инициативы0,278'!A295</f>
        <v>0</v>
      </c>
      <c r="D202" s="63" t="e">
        <f>'натур показатели патриотика'!D234</f>
        <v>#REF!</v>
      </c>
      <c r="E202" s="157" t="e">
        <f>'таланты+инициативы0,278'!#REF!</f>
        <v>#REF!</v>
      </c>
    </row>
    <row r="203" spans="1:5" ht="22.5" hidden="1" customHeight="1" x14ac:dyDescent="0.25">
      <c r="A203" s="733"/>
      <c r="B203" s="654"/>
      <c r="C203" s="368">
        <f>'таланты+инициативы0,278'!A296</f>
        <v>0</v>
      </c>
      <c r="D203" s="63" t="e">
        <f>'натур показатели патриотика'!D235</f>
        <v>#REF!</v>
      </c>
      <c r="E203" s="157" t="e">
        <f>'таланты+инициативы0,278'!#REF!</f>
        <v>#REF!</v>
      </c>
    </row>
    <row r="204" spans="1:5" hidden="1" x14ac:dyDescent="0.25">
      <c r="A204" s="733"/>
      <c r="B204" s="654"/>
      <c r="C204" s="368">
        <f>'таланты+инициативы0,278'!A297</f>
        <v>0</v>
      </c>
      <c r="D204" s="63" t="e">
        <f>'натур показатели патриотика'!D236</f>
        <v>#REF!</v>
      </c>
      <c r="E204" s="157" t="e">
        <f>'таланты+инициативы0,278'!#REF!</f>
        <v>#REF!</v>
      </c>
    </row>
    <row r="205" spans="1:5" hidden="1" x14ac:dyDescent="0.25">
      <c r="A205" s="733"/>
      <c r="B205" s="654"/>
      <c r="C205" s="368">
        <f>'таланты+инициативы0,278'!A298</f>
        <v>0</v>
      </c>
      <c r="D205" s="63" t="e">
        <f>'натур показатели патриотика'!D237</f>
        <v>#REF!</v>
      </c>
      <c r="E205" s="157" t="e">
        <f>'таланты+инициативы0,278'!#REF!</f>
        <v>#REF!</v>
      </c>
    </row>
    <row r="206" spans="1:5" hidden="1" x14ac:dyDescent="0.25">
      <c r="A206" s="733"/>
      <c r="B206" s="654"/>
      <c r="C206" s="368">
        <f>'таланты+инициативы0,278'!A299</f>
        <v>0</v>
      </c>
      <c r="D206" s="63" t="e">
        <f>'натур показатели патриотика'!D238</f>
        <v>#REF!</v>
      </c>
      <c r="E206" s="157" t="e">
        <f>'таланты+инициативы0,278'!#REF!</f>
        <v>#REF!</v>
      </c>
    </row>
    <row r="207" spans="1:5" hidden="1" x14ac:dyDescent="0.25">
      <c r="A207" s="733"/>
      <c r="B207" s="654"/>
      <c r="C207" s="368">
        <f>'таланты+инициативы0,278'!A300</f>
        <v>0</v>
      </c>
      <c r="D207" s="63" t="e">
        <f>'натур показатели патриотика'!D239</f>
        <v>#REF!</v>
      </c>
      <c r="E207" s="157" t="e">
        <f>'таланты+инициативы0,278'!#REF!</f>
        <v>#REF!</v>
      </c>
    </row>
    <row r="208" spans="1:5" hidden="1" x14ac:dyDescent="0.25">
      <c r="A208" s="733"/>
      <c r="B208" s="654"/>
      <c r="C208" s="368">
        <f>'таланты+инициативы0,278'!A301</f>
        <v>0</v>
      </c>
      <c r="D208" s="63" t="e">
        <f>'натур показатели патриотика'!D240</f>
        <v>#REF!</v>
      </c>
      <c r="E208" s="157" t="e">
        <f>'таланты+инициативы0,278'!#REF!</f>
        <v>#REF!</v>
      </c>
    </row>
    <row r="209" spans="1:5" hidden="1" x14ac:dyDescent="0.25">
      <c r="A209" s="733"/>
      <c r="B209" s="654"/>
      <c r="C209" s="368">
        <f>'таланты+инициативы0,278'!A302</f>
        <v>0</v>
      </c>
      <c r="D209" s="63" t="e">
        <f>'натур показатели патриотика'!D241</f>
        <v>#REF!</v>
      </c>
      <c r="E209" s="157" t="e">
        <f>'таланты+инициативы0,278'!#REF!</f>
        <v>#REF!</v>
      </c>
    </row>
    <row r="210" spans="1:5" hidden="1" x14ac:dyDescent="0.25">
      <c r="A210" s="733"/>
      <c r="B210" s="654"/>
      <c r="C210" s="368">
        <f>'таланты+инициативы0,278'!A303</f>
        <v>0</v>
      </c>
      <c r="D210" s="63" t="e">
        <f>'натур показатели патриотика'!D242</f>
        <v>#REF!</v>
      </c>
      <c r="E210" s="157" t="e">
        <f>'таланты+инициативы0,278'!#REF!</f>
        <v>#REF!</v>
      </c>
    </row>
    <row r="211" spans="1:5" hidden="1" x14ac:dyDescent="0.25">
      <c r="A211" s="733"/>
      <c r="B211" s="654"/>
      <c r="C211" s="368">
        <f>'таланты+инициативы0,278'!A304</f>
        <v>0</v>
      </c>
      <c r="D211" s="63" t="e">
        <f>'натур показатели патриотика'!D243</f>
        <v>#REF!</v>
      </c>
      <c r="E211" s="157" t="e">
        <f>'таланты+инициативы0,278'!#REF!</f>
        <v>#REF!</v>
      </c>
    </row>
    <row r="212" spans="1:5" hidden="1" x14ac:dyDescent="0.25">
      <c r="A212" s="733"/>
      <c r="B212" s="654"/>
      <c r="C212" s="368">
        <f>'таланты+инициативы0,278'!A305</f>
        <v>0</v>
      </c>
      <c r="D212" s="63" t="e">
        <f>'натур показатели патриотика'!D244</f>
        <v>#REF!</v>
      </c>
      <c r="E212" s="157" t="e">
        <f>'таланты+инициативы0,278'!#REF!</f>
        <v>#REF!</v>
      </c>
    </row>
    <row r="213" spans="1:5" hidden="1" x14ac:dyDescent="0.25">
      <c r="A213" s="733"/>
      <c r="B213" s="654"/>
      <c r="C213" s="368">
        <f>'таланты+инициативы0,278'!A306</f>
        <v>0</v>
      </c>
      <c r="D213" s="63" t="e">
        <f>'натур показатели патриотика'!D245</f>
        <v>#REF!</v>
      </c>
      <c r="E213" s="157" t="e">
        <f>'таланты+инициативы0,278'!#REF!</f>
        <v>#REF!</v>
      </c>
    </row>
    <row r="214" spans="1:5" hidden="1" x14ac:dyDescent="0.25">
      <c r="A214" s="733"/>
      <c r="B214" s="654"/>
      <c r="C214" s="368">
        <f>'таланты+инициативы0,278'!A307</f>
        <v>0</v>
      </c>
      <c r="D214" s="63" t="e">
        <f>'натур показатели патриотика'!D246</f>
        <v>#REF!</v>
      </c>
      <c r="E214" s="157" t="e">
        <f>'таланты+инициативы0,278'!#REF!</f>
        <v>#REF!</v>
      </c>
    </row>
    <row r="215" spans="1:5" hidden="1" x14ac:dyDescent="0.25">
      <c r="A215" s="733"/>
      <c r="B215" s="654"/>
      <c r="C215" s="368">
        <f>'таланты+инициативы0,278'!A308</f>
        <v>0</v>
      </c>
      <c r="D215" s="63" t="e">
        <f>'натур показатели патриотика'!D247</f>
        <v>#REF!</v>
      </c>
      <c r="E215" s="157" t="e">
        <f>'таланты+инициативы0,278'!#REF!</f>
        <v>#REF!</v>
      </c>
    </row>
    <row r="216" spans="1:5" hidden="1" x14ac:dyDescent="0.25">
      <c r="A216" s="733"/>
      <c r="B216" s="654"/>
      <c r="C216" s="368">
        <f>'таланты+инициативы0,278'!A309</f>
        <v>0</v>
      </c>
      <c r="D216" s="63" t="e">
        <f>'натур показатели патриотика'!D248</f>
        <v>#REF!</v>
      </c>
      <c r="E216" s="157" t="e">
        <f>'таланты+инициативы0,278'!#REF!</f>
        <v>#REF!</v>
      </c>
    </row>
    <row r="217" spans="1:5" hidden="1" x14ac:dyDescent="0.25">
      <c r="A217" s="733"/>
      <c r="B217" s="654"/>
      <c r="C217" s="368">
        <f>'таланты+инициативы0,278'!A310</f>
        <v>0</v>
      </c>
      <c r="D217" s="63" t="e">
        <f>'натур показатели патриотика'!D249</f>
        <v>#REF!</v>
      </c>
      <c r="E217" s="157" t="e">
        <f>'таланты+инициативы0,278'!#REF!</f>
        <v>#REF!</v>
      </c>
    </row>
    <row r="218" spans="1:5" hidden="1" x14ac:dyDescent="0.25">
      <c r="A218" s="733"/>
      <c r="B218" s="654"/>
      <c r="C218" s="368">
        <f>'таланты+инициативы0,278'!A311</f>
        <v>0</v>
      </c>
      <c r="D218" s="63" t="e">
        <f>'натур показатели патриотика'!D250</f>
        <v>#REF!</v>
      </c>
      <c r="E218" s="157" t="e">
        <f>'таланты+инициативы0,278'!#REF!</f>
        <v>#REF!</v>
      </c>
    </row>
    <row r="219" spans="1:5" hidden="1" x14ac:dyDescent="0.25">
      <c r="A219" s="733"/>
      <c r="B219" s="654"/>
      <c r="C219" s="368">
        <f>'таланты+инициативы0,278'!A312</f>
        <v>0</v>
      </c>
      <c r="D219" s="63" t="e">
        <f>'натур показатели патриотика'!D251</f>
        <v>#REF!</v>
      </c>
      <c r="E219" s="157" t="e">
        <f>'таланты+инициативы0,278'!#REF!</f>
        <v>#REF!</v>
      </c>
    </row>
    <row r="220" spans="1:5" hidden="1" x14ac:dyDescent="0.25">
      <c r="A220" s="733"/>
      <c r="B220" s="654"/>
      <c r="C220" s="368">
        <f>'таланты+инициативы0,278'!A313</f>
        <v>0</v>
      </c>
      <c r="D220" s="63" t="e">
        <f>'натур показатели патриотика'!D252</f>
        <v>#REF!</v>
      </c>
      <c r="E220" s="157" t="e">
        <f>'таланты+инициативы0,278'!#REF!</f>
        <v>#REF!</v>
      </c>
    </row>
    <row r="221" spans="1:5" hidden="1" x14ac:dyDescent="0.25">
      <c r="A221" s="733"/>
      <c r="B221" s="654"/>
      <c r="C221" s="368">
        <f>'таланты+инициативы0,278'!A314</f>
        <v>0</v>
      </c>
      <c r="D221" s="63" t="e">
        <f>'натур показатели патриотика'!D253</f>
        <v>#REF!</v>
      </c>
      <c r="E221" s="157" t="e">
        <f>'таланты+инициативы0,278'!#REF!</f>
        <v>#REF!</v>
      </c>
    </row>
    <row r="222" spans="1:5" hidden="1" x14ac:dyDescent="0.25">
      <c r="A222" s="733"/>
      <c r="B222" s="654"/>
      <c r="C222" s="368">
        <f>'таланты+инициативы0,278'!A315</f>
        <v>0</v>
      </c>
      <c r="D222" s="63" t="e">
        <f>'натур показатели патриотика'!D254</f>
        <v>#REF!</v>
      </c>
      <c r="E222" s="157" t="e">
        <f>'таланты+инициативы0,278'!#REF!</f>
        <v>#REF!</v>
      </c>
    </row>
    <row r="223" spans="1:5" hidden="1" x14ac:dyDescent="0.25">
      <c r="A223" s="733"/>
      <c r="B223" s="654"/>
      <c r="C223" s="368">
        <f>'таланты+инициативы0,278'!A316</f>
        <v>0</v>
      </c>
      <c r="D223" s="63" t="e">
        <f>'натур показатели патриотика'!D255</f>
        <v>#REF!</v>
      </c>
      <c r="E223" s="157" t="e">
        <f>'таланты+инициативы0,278'!#REF!</f>
        <v>#REF!</v>
      </c>
    </row>
    <row r="224" spans="1:5" hidden="1" x14ac:dyDescent="0.25">
      <c r="A224" s="733"/>
      <c r="B224" s="654"/>
      <c r="C224" s="368">
        <f>'таланты+инициативы0,278'!A317</f>
        <v>0</v>
      </c>
      <c r="D224" s="63" t="e">
        <f>'натур показатели патриотика'!D256</f>
        <v>#REF!</v>
      </c>
      <c r="E224" s="157" t="e">
        <f>'таланты+инициативы0,278'!#REF!</f>
        <v>#REF!</v>
      </c>
    </row>
    <row r="225" spans="1:5" hidden="1" x14ac:dyDescent="0.25">
      <c r="A225" s="733"/>
      <c r="B225" s="654"/>
      <c r="C225" s="368">
        <f>'таланты+инициативы0,278'!A318</f>
        <v>0</v>
      </c>
      <c r="D225" s="63" t="e">
        <f>'натур показатели патриотика'!D257</f>
        <v>#REF!</v>
      </c>
      <c r="E225" s="157" t="e">
        <f>'таланты+инициативы0,278'!#REF!</f>
        <v>#REF!</v>
      </c>
    </row>
    <row r="226" spans="1:5" hidden="1" x14ac:dyDescent="0.25">
      <c r="A226" s="733"/>
      <c r="B226" s="654"/>
      <c r="C226" s="368">
        <f>'таланты+инициативы0,278'!A319</f>
        <v>0</v>
      </c>
      <c r="D226" s="63" t="e">
        <f>'натур показатели патриотика'!D258</f>
        <v>#REF!</v>
      </c>
      <c r="E226" s="157" t="e">
        <f>'таланты+инициативы0,278'!#REF!</f>
        <v>#REF!</v>
      </c>
    </row>
    <row r="227" spans="1:5" hidden="1" x14ac:dyDescent="0.25">
      <c r="A227" s="733"/>
      <c r="B227" s="654"/>
      <c r="C227" s="368">
        <f>'таланты+инициативы0,278'!A320</f>
        <v>0</v>
      </c>
      <c r="D227" s="63" t="e">
        <f>'натур показатели патриотика'!D259</f>
        <v>#REF!</v>
      </c>
      <c r="E227" s="157" t="e">
        <f>'таланты+инициативы0,278'!#REF!</f>
        <v>#REF!</v>
      </c>
    </row>
    <row r="228" spans="1:5" hidden="1" x14ac:dyDescent="0.25">
      <c r="A228" s="733"/>
      <c r="B228" s="654"/>
      <c r="C228" s="368">
        <f>'таланты+инициативы0,278'!A321</f>
        <v>0</v>
      </c>
      <c r="D228" s="63" t="e">
        <f>'натур показатели патриотика'!D260</f>
        <v>#REF!</v>
      </c>
      <c r="E228" s="157" t="e">
        <f>'таланты+инициативы0,278'!#REF!</f>
        <v>#REF!</v>
      </c>
    </row>
    <row r="229" spans="1:5" hidden="1" x14ac:dyDescent="0.25">
      <c r="A229" s="733"/>
      <c r="B229" s="654"/>
      <c r="C229" s="368">
        <f>'таланты+инициативы0,278'!A322</f>
        <v>0</v>
      </c>
      <c r="D229" s="63" t="e">
        <f>'натур показатели патриотика'!D261</f>
        <v>#REF!</v>
      </c>
      <c r="E229" s="157" t="e">
        <f>'таланты+инициативы0,278'!#REF!</f>
        <v>#REF!</v>
      </c>
    </row>
    <row r="230" spans="1:5" hidden="1" x14ac:dyDescent="0.25">
      <c r="A230" s="733"/>
      <c r="B230" s="654"/>
      <c r="C230" s="368">
        <f>'таланты+инициативы0,278'!A323</f>
        <v>0</v>
      </c>
      <c r="D230" s="63" t="e">
        <f>'натур показатели патриотика'!D262</f>
        <v>#REF!</v>
      </c>
      <c r="E230" s="157" t="e">
        <f>'таланты+инициативы0,278'!#REF!</f>
        <v>#REF!</v>
      </c>
    </row>
    <row r="231" spans="1:5" hidden="1" x14ac:dyDescent="0.25">
      <c r="A231" s="733"/>
      <c r="B231" s="654"/>
      <c r="C231" s="368">
        <f>'таланты+инициативы0,278'!A324</f>
        <v>0</v>
      </c>
      <c r="D231" s="63" t="e">
        <f>'натур показатели патриотика'!D263</f>
        <v>#REF!</v>
      </c>
      <c r="E231" s="157" t="e">
        <f>'таланты+инициативы0,278'!#REF!</f>
        <v>#REF!</v>
      </c>
    </row>
    <row r="232" spans="1:5" hidden="1" x14ac:dyDescent="0.25">
      <c r="A232" s="733"/>
      <c r="B232" s="654"/>
      <c r="C232" s="368">
        <f>'таланты+инициативы0,278'!A325</f>
        <v>0</v>
      </c>
      <c r="D232" s="63" t="e">
        <f>'натур показатели патриотика'!D264</f>
        <v>#REF!</v>
      </c>
      <c r="E232" s="157" t="e">
        <f>'таланты+инициативы0,278'!#REF!</f>
        <v>#REF!</v>
      </c>
    </row>
    <row r="233" spans="1:5" hidden="1" x14ac:dyDescent="0.25">
      <c r="A233" s="733"/>
      <c r="B233" s="654"/>
      <c r="C233" s="368">
        <f>'таланты+инициативы0,278'!A326</f>
        <v>0</v>
      </c>
      <c r="D233" s="63" t="e">
        <f>'натур показатели патриотика'!D265</f>
        <v>#REF!</v>
      </c>
      <c r="E233" s="157" t="e">
        <f>'таланты+инициативы0,278'!#REF!</f>
        <v>#REF!</v>
      </c>
    </row>
    <row r="234" spans="1:5" hidden="1" x14ac:dyDescent="0.25">
      <c r="A234" s="733"/>
      <c r="B234" s="654"/>
      <c r="C234" s="368">
        <f>'таланты+инициативы0,278'!A327</f>
        <v>0</v>
      </c>
      <c r="D234" s="63" t="e">
        <f>'натур показатели патриотика'!D266</f>
        <v>#REF!</v>
      </c>
      <c r="E234" s="157" t="e">
        <f>'таланты+инициативы0,278'!#REF!</f>
        <v>#REF!</v>
      </c>
    </row>
    <row r="235" spans="1:5" hidden="1" x14ac:dyDescent="0.25">
      <c r="A235" s="733"/>
      <c r="B235" s="654"/>
      <c r="C235" s="368">
        <f>'таланты+инициативы0,278'!A328</f>
        <v>0</v>
      </c>
      <c r="D235" s="63" t="e">
        <f>'натур показатели патриотика'!D267</f>
        <v>#REF!</v>
      </c>
      <c r="E235" s="157" t="e">
        <f>'таланты+инициативы0,278'!#REF!</f>
        <v>#REF!</v>
      </c>
    </row>
    <row r="236" spans="1:5" hidden="1" x14ac:dyDescent="0.25">
      <c r="A236" s="733"/>
      <c r="B236" s="654"/>
      <c r="C236" s="368">
        <f>'таланты+инициативы0,278'!A329</f>
        <v>0</v>
      </c>
      <c r="D236" s="63" t="e">
        <f>'натур показатели патриотика'!D268</f>
        <v>#REF!</v>
      </c>
      <c r="E236" s="157" t="e">
        <f>'таланты+инициативы0,278'!#REF!</f>
        <v>#REF!</v>
      </c>
    </row>
    <row r="237" spans="1:5" hidden="1" x14ac:dyDescent="0.25">
      <c r="A237" s="733"/>
      <c r="B237" s="654"/>
      <c r="C237" s="368">
        <f>'таланты+инициативы0,278'!A330</f>
        <v>0</v>
      </c>
      <c r="D237" s="63" t="e">
        <f>'натур показатели патриотика'!D269</f>
        <v>#REF!</v>
      </c>
      <c r="E237" s="157" t="e">
        <f>'таланты+инициативы0,278'!#REF!</f>
        <v>#REF!</v>
      </c>
    </row>
    <row r="238" spans="1:5" hidden="1" x14ac:dyDescent="0.25">
      <c r="A238" s="733"/>
      <c r="B238" s="654"/>
      <c r="C238" s="368">
        <f>'таланты+инициативы0,278'!A331</f>
        <v>0</v>
      </c>
      <c r="D238" s="63" t="e">
        <f>'натур показатели патриотика'!D270</f>
        <v>#REF!</v>
      </c>
      <c r="E238" s="157" t="e">
        <f>'таланты+инициативы0,278'!#REF!</f>
        <v>#REF!</v>
      </c>
    </row>
    <row r="239" spans="1:5" hidden="1" x14ac:dyDescent="0.25">
      <c r="A239" s="733"/>
      <c r="B239" s="654"/>
      <c r="C239" s="368">
        <f>'таланты+инициативы0,278'!A332</f>
        <v>0</v>
      </c>
      <c r="D239" s="63" t="e">
        <f>'натур показатели патриотика'!D271</f>
        <v>#REF!</v>
      </c>
      <c r="E239" s="157" t="e">
        <f>'таланты+инициативы0,278'!#REF!</f>
        <v>#REF!</v>
      </c>
    </row>
    <row r="240" spans="1:5" hidden="1" x14ac:dyDescent="0.25">
      <c r="A240" s="733"/>
      <c r="B240" s="654"/>
      <c r="C240" s="368">
        <f>'таланты+инициативы0,278'!A333</f>
        <v>0</v>
      </c>
      <c r="D240" s="63" t="e">
        <f>'натур показатели патриотика'!D272</f>
        <v>#REF!</v>
      </c>
      <c r="E240" s="157" t="e">
        <f>'таланты+инициативы0,278'!#REF!</f>
        <v>#REF!</v>
      </c>
    </row>
    <row r="241" spans="1:5" hidden="1" x14ac:dyDescent="0.25">
      <c r="A241" s="733"/>
      <c r="B241" s="654"/>
      <c r="C241" s="368">
        <f>'таланты+инициативы0,278'!A334</f>
        <v>0</v>
      </c>
      <c r="D241" s="63" t="e">
        <f>'натур показатели патриотика'!D273</f>
        <v>#REF!</v>
      </c>
      <c r="E241" s="157" t="e">
        <f>'таланты+инициативы0,278'!#REF!</f>
        <v>#REF!</v>
      </c>
    </row>
    <row r="242" spans="1:5" hidden="1" x14ac:dyDescent="0.25">
      <c r="A242" s="733"/>
      <c r="B242" s="654"/>
      <c r="C242" s="368">
        <f>'таланты+инициативы0,278'!A335</f>
        <v>0</v>
      </c>
      <c r="D242" s="63" t="e">
        <f>'натур показатели патриотика'!D274</f>
        <v>#REF!</v>
      </c>
      <c r="E242" s="157" t="e">
        <f>'таланты+инициативы0,278'!#REF!</f>
        <v>#REF!</v>
      </c>
    </row>
    <row r="243" spans="1:5" hidden="1" x14ac:dyDescent="0.25">
      <c r="A243" s="733"/>
      <c r="B243" s="654"/>
      <c r="C243" s="368">
        <f>'таланты+инициативы0,278'!A336</f>
        <v>0</v>
      </c>
      <c r="D243" s="63" t="e">
        <f>'натур показатели патриотика'!D275</f>
        <v>#REF!</v>
      </c>
      <c r="E243" s="157" t="e">
        <f>'таланты+инициативы0,278'!#REF!</f>
        <v>#REF!</v>
      </c>
    </row>
    <row r="244" spans="1:5" hidden="1" x14ac:dyDescent="0.25">
      <c r="A244" s="733"/>
      <c r="B244" s="654"/>
      <c r="C244" s="368">
        <f>'таланты+инициативы0,278'!A337</f>
        <v>0</v>
      </c>
      <c r="D244" s="63" t="e">
        <f>'натур показатели патриотика'!D276</f>
        <v>#REF!</v>
      </c>
      <c r="E244" s="157" t="e">
        <f>'таланты+инициативы0,278'!#REF!</f>
        <v>#REF!</v>
      </c>
    </row>
    <row r="245" spans="1:5" hidden="1" x14ac:dyDescent="0.25">
      <c r="A245" s="733"/>
      <c r="B245" s="654"/>
      <c r="C245" s="368">
        <f>'таланты+инициативы0,278'!A338</f>
        <v>0</v>
      </c>
      <c r="D245" s="63" t="e">
        <f>'натур показатели патриотика'!D277</f>
        <v>#REF!</v>
      </c>
      <c r="E245" s="157" t="e">
        <f>'таланты+инициативы0,278'!#REF!</f>
        <v>#REF!</v>
      </c>
    </row>
    <row r="246" spans="1:5" hidden="1" x14ac:dyDescent="0.25">
      <c r="A246" s="733"/>
      <c r="B246" s="654"/>
      <c r="C246" s="368">
        <f>'таланты+инициативы0,278'!A339</f>
        <v>0</v>
      </c>
      <c r="D246" s="63" t="e">
        <f>'натур показатели патриотика'!D278</f>
        <v>#REF!</v>
      </c>
      <c r="E246" s="157" t="e">
        <f>'таланты+инициативы0,278'!#REF!</f>
        <v>#REF!</v>
      </c>
    </row>
    <row r="247" spans="1:5" hidden="1" x14ac:dyDescent="0.25">
      <c r="A247" s="733"/>
      <c r="B247" s="654"/>
      <c r="C247" s="368">
        <f>'таланты+инициативы0,278'!A340</f>
        <v>0</v>
      </c>
      <c r="D247" s="63" t="e">
        <f>'натур показатели патриотика'!D279</f>
        <v>#REF!</v>
      </c>
      <c r="E247" s="157" t="e">
        <f>'таланты+инициативы0,278'!#REF!</f>
        <v>#REF!</v>
      </c>
    </row>
    <row r="248" spans="1:5" hidden="1" x14ac:dyDescent="0.25">
      <c r="A248" s="733"/>
      <c r="B248" s="654"/>
      <c r="C248" s="368">
        <f>'таланты+инициативы0,278'!A341</f>
        <v>0</v>
      </c>
      <c r="D248" s="63" t="e">
        <f>'натур показатели патриотика'!D280</f>
        <v>#REF!</v>
      </c>
      <c r="E248" s="157" t="e">
        <f>'таланты+инициативы0,278'!#REF!</f>
        <v>#REF!</v>
      </c>
    </row>
    <row r="249" spans="1:5" hidden="1" x14ac:dyDescent="0.25">
      <c r="A249" s="733"/>
      <c r="B249" s="654"/>
      <c r="C249" s="368">
        <f>'таланты+инициативы0,278'!A342</f>
        <v>0</v>
      </c>
      <c r="D249" s="63" t="e">
        <f>'натур показатели патриотика'!D281</f>
        <v>#REF!</v>
      </c>
      <c r="E249" s="157" t="e">
        <f>'таланты+инициативы0,278'!#REF!</f>
        <v>#REF!</v>
      </c>
    </row>
    <row r="250" spans="1:5" hidden="1" x14ac:dyDescent="0.25">
      <c r="A250" s="733"/>
      <c r="B250" s="654"/>
      <c r="C250" s="368">
        <f>'таланты+инициативы0,278'!A343</f>
        <v>0</v>
      </c>
      <c r="D250" s="63" t="e">
        <f>'натур показатели патриотика'!D282</f>
        <v>#REF!</v>
      </c>
      <c r="E250" s="157" t="e">
        <f>'таланты+инициативы0,278'!#REF!</f>
        <v>#REF!</v>
      </c>
    </row>
    <row r="251" spans="1:5" hidden="1" x14ac:dyDescent="0.25">
      <c r="A251" s="733"/>
      <c r="B251" s="654"/>
      <c r="C251" s="368">
        <f>'таланты+инициативы0,278'!A344</f>
        <v>0</v>
      </c>
      <c r="D251" s="63" t="e">
        <f>'натур показатели патриотика'!D283</f>
        <v>#REF!</v>
      </c>
      <c r="E251" s="157" t="e">
        <f>'таланты+инициативы0,278'!#REF!</f>
        <v>#REF!</v>
      </c>
    </row>
    <row r="252" spans="1:5" hidden="1" x14ac:dyDescent="0.25">
      <c r="A252" s="733"/>
      <c r="B252" s="654"/>
      <c r="C252" s="368">
        <f>'таланты+инициативы0,278'!A345</f>
        <v>0</v>
      </c>
      <c r="D252" s="63" t="e">
        <f>'натур показатели патриотика'!D284</f>
        <v>#REF!</v>
      </c>
      <c r="E252" s="157" t="e">
        <f>'таланты+инициативы0,278'!#REF!</f>
        <v>#REF!</v>
      </c>
    </row>
    <row r="253" spans="1:5" hidden="1" x14ac:dyDescent="0.25">
      <c r="A253" s="733"/>
      <c r="B253" s="654"/>
      <c r="C253" s="368">
        <f>'таланты+инициативы0,278'!A346</f>
        <v>0</v>
      </c>
      <c r="D253" s="63" t="e">
        <f>'натур показатели патриотика'!D285</f>
        <v>#REF!</v>
      </c>
      <c r="E253" s="157" t="e">
        <f>'таланты+инициативы0,278'!#REF!</f>
        <v>#REF!</v>
      </c>
    </row>
    <row r="254" spans="1:5" hidden="1" x14ac:dyDescent="0.25">
      <c r="A254" s="733"/>
      <c r="B254" s="654"/>
      <c r="C254" s="368">
        <f>'таланты+инициативы0,278'!A347</f>
        <v>0</v>
      </c>
      <c r="D254" s="63" t="e">
        <f>'натур показатели патриотика'!D286</f>
        <v>#REF!</v>
      </c>
      <c r="E254" s="157" t="e">
        <f>'таланты+инициативы0,278'!#REF!</f>
        <v>#REF!</v>
      </c>
    </row>
    <row r="255" spans="1:5" hidden="1" x14ac:dyDescent="0.25">
      <c r="A255" s="733"/>
      <c r="B255" s="654"/>
      <c r="C255" s="368">
        <f>'таланты+инициативы0,278'!A348</f>
        <v>0</v>
      </c>
      <c r="D255" s="63" t="e">
        <f>'натур показатели патриотика'!D287</f>
        <v>#REF!</v>
      </c>
      <c r="E255" s="157" t="e">
        <f>'таланты+инициативы0,278'!#REF!</f>
        <v>#REF!</v>
      </c>
    </row>
    <row r="256" spans="1:5" hidden="1" x14ac:dyDescent="0.25">
      <c r="A256" s="733"/>
      <c r="B256" s="654"/>
      <c r="C256" s="368">
        <f>'таланты+инициативы0,278'!A349</f>
        <v>0</v>
      </c>
      <c r="D256" s="63" t="e">
        <f>'натур показатели патриотика'!D288</f>
        <v>#REF!</v>
      </c>
      <c r="E256" s="157" t="e">
        <f>'таланты+инициативы0,278'!#REF!</f>
        <v>#REF!</v>
      </c>
    </row>
    <row r="257" spans="1:5" hidden="1" x14ac:dyDescent="0.25">
      <c r="A257" s="733"/>
      <c r="B257" s="654"/>
      <c r="C257" s="368">
        <f>'таланты+инициативы0,278'!A350</f>
        <v>0</v>
      </c>
      <c r="D257" s="63" t="e">
        <f>'натур показатели патриотика'!D289</f>
        <v>#REF!</v>
      </c>
      <c r="E257" s="157" t="e">
        <f>'таланты+инициативы0,278'!#REF!</f>
        <v>#REF!</v>
      </c>
    </row>
    <row r="258" spans="1:5" hidden="1" x14ac:dyDescent="0.25">
      <c r="A258" s="733"/>
      <c r="B258" s="654"/>
      <c r="C258" s="368">
        <f>'таланты+инициативы0,278'!A351</f>
        <v>0</v>
      </c>
      <c r="D258" s="63" t="e">
        <f>'натур показатели патриотика'!D290</f>
        <v>#REF!</v>
      </c>
      <c r="E258" s="157" t="e">
        <f>'таланты+инициативы0,278'!#REF!</f>
        <v>#REF!</v>
      </c>
    </row>
    <row r="259" spans="1:5" hidden="1" x14ac:dyDescent="0.25">
      <c r="A259" s="733"/>
      <c r="B259" s="654"/>
      <c r="C259" s="368">
        <f>'таланты+инициативы0,278'!A352</f>
        <v>0</v>
      </c>
      <c r="D259" s="63" t="e">
        <f>'натур показатели патриотика'!D291</f>
        <v>#REF!</v>
      </c>
      <c r="E259" s="157" t="e">
        <f>'таланты+инициативы0,278'!#REF!</f>
        <v>#REF!</v>
      </c>
    </row>
    <row r="260" spans="1:5" hidden="1" x14ac:dyDescent="0.25">
      <c r="A260" s="733"/>
      <c r="B260" s="654"/>
      <c r="C260" s="368">
        <f>'таланты+инициативы0,278'!A353</f>
        <v>0</v>
      </c>
      <c r="D260" s="63" t="e">
        <f>'натур показатели патриотика'!D292</f>
        <v>#REF!</v>
      </c>
      <c r="E260" s="157" t="e">
        <f>'таланты+инициативы0,278'!#REF!</f>
        <v>#REF!</v>
      </c>
    </row>
    <row r="261" spans="1:5" hidden="1" x14ac:dyDescent="0.25">
      <c r="A261" s="733"/>
      <c r="B261" s="654"/>
      <c r="C261" s="368">
        <f>'таланты+инициативы0,278'!A354</f>
        <v>0</v>
      </c>
      <c r="D261" s="63" t="e">
        <f>'натур показатели патриотика'!D293</f>
        <v>#REF!</v>
      </c>
      <c r="E261" s="157" t="e">
        <f>'таланты+инициативы0,278'!#REF!</f>
        <v>#REF!</v>
      </c>
    </row>
    <row r="262" spans="1:5" hidden="1" x14ac:dyDescent="0.25">
      <c r="A262" s="733"/>
      <c r="B262" s="654"/>
      <c r="C262" s="368">
        <f>'таланты+инициативы0,278'!A355</f>
        <v>0</v>
      </c>
      <c r="D262" s="63" t="e">
        <f>'натур показатели патриотика'!D294</f>
        <v>#REF!</v>
      </c>
      <c r="E262" s="157" t="e">
        <f>'таланты+инициативы0,278'!#REF!</f>
        <v>#REF!</v>
      </c>
    </row>
    <row r="263" spans="1:5" hidden="1" x14ac:dyDescent="0.25">
      <c r="A263" s="733"/>
      <c r="B263" s="654"/>
      <c r="C263" s="368">
        <f>'таланты+инициативы0,278'!A356</f>
        <v>0</v>
      </c>
      <c r="D263" s="63" t="e">
        <f>'натур показатели патриотика'!D295</f>
        <v>#REF!</v>
      </c>
      <c r="E263" s="157" t="e">
        <f>'таланты+инициативы0,278'!#REF!</f>
        <v>#REF!</v>
      </c>
    </row>
    <row r="264" spans="1:5" hidden="1" x14ac:dyDescent="0.25">
      <c r="A264" s="733"/>
      <c r="B264" s="654"/>
      <c r="C264" s="368">
        <f>'таланты+инициативы0,278'!A357</f>
        <v>0</v>
      </c>
      <c r="D264" s="63" t="e">
        <f>'натур показатели патриотика'!D296</f>
        <v>#REF!</v>
      </c>
      <c r="E264" s="157" t="e">
        <f>'таланты+инициативы0,278'!#REF!</f>
        <v>#REF!</v>
      </c>
    </row>
    <row r="265" spans="1:5" hidden="1" x14ac:dyDescent="0.25">
      <c r="A265" s="733"/>
      <c r="B265" s="654"/>
      <c r="C265" s="368">
        <f>'таланты+инициативы0,278'!A358</f>
        <v>0</v>
      </c>
      <c r="D265" s="63" t="e">
        <f>'натур показатели патриотика'!D297</f>
        <v>#REF!</v>
      </c>
      <c r="E265" s="157" t="e">
        <f>'таланты+инициативы0,278'!#REF!</f>
        <v>#REF!</v>
      </c>
    </row>
    <row r="266" spans="1:5" hidden="1" x14ac:dyDescent="0.25">
      <c r="A266" s="733"/>
      <c r="B266" s="654"/>
      <c r="C266" s="368">
        <f>'таланты+инициативы0,278'!A359</f>
        <v>0</v>
      </c>
      <c r="D266" s="63" t="e">
        <f>'натур показатели патриотика'!D298</f>
        <v>#REF!</v>
      </c>
      <c r="E266" s="157" t="e">
        <f>'таланты+инициативы0,278'!#REF!</f>
        <v>#REF!</v>
      </c>
    </row>
    <row r="267" spans="1:5" hidden="1" x14ac:dyDescent="0.25">
      <c r="A267" s="733"/>
      <c r="B267" s="654"/>
      <c r="C267" s="368">
        <f>'таланты+инициативы0,278'!A360</f>
        <v>0</v>
      </c>
      <c r="D267" s="63" t="e">
        <f>'натур показатели патриотика'!D299</f>
        <v>#REF!</v>
      </c>
      <c r="E267" s="157" t="e">
        <f>'таланты+инициативы0,278'!#REF!</f>
        <v>#REF!</v>
      </c>
    </row>
    <row r="268" spans="1:5" hidden="1" x14ac:dyDescent="0.25">
      <c r="A268" s="733"/>
      <c r="B268" s="654"/>
      <c r="C268" s="368">
        <f>'таланты+инициативы0,278'!A361</f>
        <v>0</v>
      </c>
      <c r="D268" s="63" t="e">
        <f>'натур показатели патриотика'!D300</f>
        <v>#REF!</v>
      </c>
      <c r="E268" s="157" t="e">
        <f>'таланты+инициативы0,278'!#REF!</f>
        <v>#REF!</v>
      </c>
    </row>
    <row r="269" spans="1:5" hidden="1" x14ac:dyDescent="0.25">
      <c r="A269" s="733"/>
      <c r="B269" s="654"/>
      <c r="C269" s="368">
        <f>'таланты+инициативы0,278'!A362</f>
        <v>0</v>
      </c>
      <c r="D269" s="63" t="e">
        <f>'натур показатели патриотика'!D301</f>
        <v>#REF!</v>
      </c>
      <c r="E269" s="157" t="e">
        <f>'таланты+инициативы0,278'!#REF!</f>
        <v>#REF!</v>
      </c>
    </row>
    <row r="270" spans="1:5" hidden="1" x14ac:dyDescent="0.25">
      <c r="A270" s="733"/>
      <c r="B270" s="654"/>
      <c r="C270" s="368">
        <f>'таланты+инициативы0,278'!A363</f>
        <v>0</v>
      </c>
      <c r="D270" s="63" t="e">
        <f>'натур показатели патриотика'!D302</f>
        <v>#REF!</v>
      </c>
      <c r="E270" s="157" t="e">
        <f>'таланты+инициативы0,278'!#REF!</f>
        <v>#REF!</v>
      </c>
    </row>
    <row r="271" spans="1:5" hidden="1" x14ac:dyDescent="0.25">
      <c r="A271" s="733"/>
      <c r="B271" s="654"/>
      <c r="C271" s="368">
        <f>'таланты+инициативы0,278'!A364</f>
        <v>0</v>
      </c>
      <c r="D271" s="63" t="e">
        <f>'натур показатели патриотика'!D303</f>
        <v>#REF!</v>
      </c>
      <c r="E271" s="157" t="e">
        <f>'таланты+инициативы0,278'!#REF!</f>
        <v>#REF!</v>
      </c>
    </row>
    <row r="272" spans="1:5" hidden="1" x14ac:dyDescent="0.25">
      <c r="A272" s="733"/>
      <c r="B272" s="654"/>
      <c r="C272" s="368">
        <f>'таланты+инициативы0,278'!A365</f>
        <v>0</v>
      </c>
      <c r="D272" s="63" t="e">
        <f>'натур показатели патриотика'!D304</f>
        <v>#REF!</v>
      </c>
      <c r="E272" s="157" t="e">
        <f>'таланты+инициативы0,278'!#REF!</f>
        <v>#REF!</v>
      </c>
    </row>
    <row r="273" spans="1:5" hidden="1" x14ac:dyDescent="0.25">
      <c r="A273" s="733"/>
      <c r="B273" s="654"/>
      <c r="C273" s="368">
        <f>'таланты+инициативы0,278'!A366</f>
        <v>0</v>
      </c>
      <c r="D273" s="63" t="e">
        <f>'натур показатели патриотика'!D305</f>
        <v>#REF!</v>
      </c>
      <c r="E273" s="157" t="e">
        <f>'таланты+инициативы0,278'!#REF!</f>
        <v>#REF!</v>
      </c>
    </row>
    <row r="274" spans="1:5" hidden="1" x14ac:dyDescent="0.25">
      <c r="A274" s="733"/>
      <c r="B274" s="654"/>
      <c r="C274" s="368">
        <f>'таланты+инициативы0,278'!A367</f>
        <v>0</v>
      </c>
      <c r="D274" s="63" t="e">
        <f>'натур показатели патриотика'!D306</f>
        <v>#REF!</v>
      </c>
      <c r="E274" s="157" t="e">
        <f>'таланты+инициативы0,278'!#REF!</f>
        <v>#REF!</v>
      </c>
    </row>
    <row r="275" spans="1:5" hidden="1" x14ac:dyDescent="0.25">
      <c r="A275" s="733"/>
      <c r="B275" s="654"/>
      <c r="C275" s="368">
        <f>'таланты+инициативы0,278'!A368</f>
        <v>0</v>
      </c>
      <c r="D275" s="63" t="e">
        <f>'натур показатели патриотика'!D307</f>
        <v>#REF!</v>
      </c>
      <c r="E275" s="157" t="e">
        <f>'таланты+инициативы0,278'!#REF!</f>
        <v>#REF!</v>
      </c>
    </row>
    <row r="276" spans="1:5" hidden="1" x14ac:dyDescent="0.25">
      <c r="A276" s="733"/>
      <c r="B276" s="654"/>
      <c r="C276" s="368">
        <f>'таланты+инициативы0,278'!A369</f>
        <v>0</v>
      </c>
      <c r="D276" s="63" t="e">
        <f>'натур показатели патриотика'!D308</f>
        <v>#REF!</v>
      </c>
      <c r="E276" s="157" t="e">
        <f>'таланты+инициативы0,278'!#REF!</f>
        <v>#REF!</v>
      </c>
    </row>
    <row r="277" spans="1:5" hidden="1" x14ac:dyDescent="0.25">
      <c r="A277" s="733"/>
      <c r="B277" s="654"/>
      <c r="C277" s="368">
        <f>'таланты+инициативы0,278'!A370</f>
        <v>0</v>
      </c>
      <c r="D277" s="63" t="e">
        <f>'натур показатели патриотика'!D309</f>
        <v>#REF!</v>
      </c>
      <c r="E277" s="157" t="e">
        <f>'таланты+инициативы0,278'!#REF!</f>
        <v>#REF!</v>
      </c>
    </row>
    <row r="278" spans="1:5" hidden="1" x14ac:dyDescent="0.25">
      <c r="A278" s="733"/>
      <c r="B278" s="654"/>
      <c r="C278" s="368">
        <f>'таланты+инициативы0,278'!A371</f>
        <v>0</v>
      </c>
      <c r="D278" s="63" t="e">
        <f>'натур показатели патриотика'!D310</f>
        <v>#REF!</v>
      </c>
      <c r="E278" s="157" t="e">
        <f>'таланты+инициативы0,278'!#REF!</f>
        <v>#REF!</v>
      </c>
    </row>
    <row r="279" spans="1:5" hidden="1" x14ac:dyDescent="0.25">
      <c r="A279" s="733"/>
      <c r="B279" s="654"/>
      <c r="C279" s="368">
        <f>'таланты+инициативы0,278'!A372</f>
        <v>0</v>
      </c>
      <c r="D279" s="63" t="e">
        <f>'натур показатели патриотика'!D311</f>
        <v>#REF!</v>
      </c>
      <c r="E279" s="157" t="e">
        <f>'таланты+инициативы0,278'!#REF!</f>
        <v>#REF!</v>
      </c>
    </row>
    <row r="280" spans="1:5" hidden="1" x14ac:dyDescent="0.25">
      <c r="A280" s="733"/>
      <c r="B280" s="654"/>
      <c r="C280" s="368">
        <f>'таланты+инициативы0,278'!A373</f>
        <v>0</v>
      </c>
      <c r="D280" s="63" t="e">
        <f>'натур показатели патриотика'!D312</f>
        <v>#REF!</v>
      </c>
      <c r="E280" s="157" t="e">
        <f>'таланты+инициативы0,278'!#REF!</f>
        <v>#REF!</v>
      </c>
    </row>
    <row r="281" spans="1:5" hidden="1" x14ac:dyDescent="0.25">
      <c r="A281" s="733"/>
      <c r="B281" s="654"/>
      <c r="C281" s="368">
        <f>'таланты+инициативы0,278'!A374</f>
        <v>0</v>
      </c>
      <c r="D281" s="63" t="e">
        <f>'натур показатели патриотика'!D313</f>
        <v>#REF!</v>
      </c>
      <c r="E281" s="157" t="e">
        <f>'таланты+инициативы0,278'!#REF!</f>
        <v>#REF!</v>
      </c>
    </row>
    <row r="282" spans="1:5" hidden="1" x14ac:dyDescent="0.25">
      <c r="A282" s="733"/>
      <c r="B282" s="654"/>
      <c r="C282" s="368">
        <f>'таланты+инициативы0,278'!A375</f>
        <v>0</v>
      </c>
      <c r="D282" s="63" t="e">
        <f>'натур показатели патриотика'!D314</f>
        <v>#REF!</v>
      </c>
      <c r="E282" s="157" t="e">
        <f>'таланты+инициативы0,278'!#REF!</f>
        <v>#REF!</v>
      </c>
    </row>
    <row r="283" spans="1:5" hidden="1" x14ac:dyDescent="0.25">
      <c r="A283" s="733"/>
      <c r="B283" s="654"/>
      <c r="C283" s="368">
        <f>'таланты+инициативы0,278'!A376</f>
        <v>0</v>
      </c>
      <c r="D283" s="63" t="e">
        <f>'натур показатели патриотика'!D315</f>
        <v>#REF!</v>
      </c>
      <c r="E283" s="157" t="e">
        <f>'таланты+инициативы0,278'!#REF!</f>
        <v>#REF!</v>
      </c>
    </row>
    <row r="284" spans="1:5" hidden="1" x14ac:dyDescent="0.25">
      <c r="A284" s="733"/>
      <c r="B284" s="654"/>
      <c r="C284" s="368">
        <f>'таланты+инициативы0,278'!A377</f>
        <v>0</v>
      </c>
      <c r="D284" s="63" t="e">
        <f>'натур показатели патриотика'!D316</f>
        <v>#REF!</v>
      </c>
      <c r="E284" s="157" t="e">
        <f>'таланты+инициативы0,278'!#REF!</f>
        <v>#REF!</v>
      </c>
    </row>
    <row r="285" spans="1:5" hidden="1" x14ac:dyDescent="0.25">
      <c r="A285" s="733"/>
      <c r="B285" s="654"/>
      <c r="C285" s="368">
        <f>'таланты+инициативы0,278'!A378</f>
        <v>0</v>
      </c>
      <c r="D285" s="63" t="e">
        <f>'натур показатели патриотика'!D317</f>
        <v>#REF!</v>
      </c>
      <c r="E285" s="157" t="e">
        <f>'таланты+инициативы0,278'!#REF!</f>
        <v>#REF!</v>
      </c>
    </row>
    <row r="286" spans="1:5" hidden="1" x14ac:dyDescent="0.25">
      <c r="A286" s="733"/>
      <c r="B286" s="654"/>
      <c r="C286" s="368">
        <f>'таланты+инициативы0,278'!A379</f>
        <v>0</v>
      </c>
      <c r="D286" s="63" t="e">
        <f>'натур показатели патриотика'!D318</f>
        <v>#REF!</v>
      </c>
      <c r="E286" s="157" t="e">
        <f>'таланты+инициативы0,278'!#REF!</f>
        <v>#REF!</v>
      </c>
    </row>
    <row r="287" spans="1:5" hidden="1" x14ac:dyDescent="0.25">
      <c r="A287" s="733"/>
      <c r="B287" s="654"/>
      <c r="C287" s="368">
        <f>'таланты+инициативы0,278'!A380</f>
        <v>0</v>
      </c>
      <c r="D287" s="63" t="e">
        <f>'натур показатели патриотика'!D319</f>
        <v>#REF!</v>
      </c>
      <c r="E287" s="157" t="e">
        <f>'таланты+инициативы0,278'!#REF!</f>
        <v>#REF!</v>
      </c>
    </row>
    <row r="288" spans="1:5" hidden="1" x14ac:dyDescent="0.25">
      <c r="A288" s="733"/>
      <c r="B288" s="654"/>
      <c r="C288" s="368">
        <f>'таланты+инициативы0,278'!A381</f>
        <v>0</v>
      </c>
      <c r="D288" s="63" t="e">
        <f>'натур показатели патриотика'!D320</f>
        <v>#REF!</v>
      </c>
      <c r="E288" s="157" t="e">
        <f>'таланты+инициативы0,278'!#REF!</f>
        <v>#REF!</v>
      </c>
    </row>
    <row r="289" spans="1:5" hidden="1" x14ac:dyDescent="0.25">
      <c r="A289" s="733"/>
      <c r="B289" s="654"/>
      <c r="C289" s="368">
        <f>'таланты+инициативы0,278'!A382</f>
        <v>0</v>
      </c>
      <c r="D289" s="63" t="e">
        <f>'натур показатели патриотика'!D321</f>
        <v>#REF!</v>
      </c>
      <c r="E289" s="157" t="e">
        <f>'таланты+инициативы0,278'!#REF!</f>
        <v>#REF!</v>
      </c>
    </row>
    <row r="290" spans="1:5" hidden="1" x14ac:dyDescent="0.25">
      <c r="A290" s="733"/>
      <c r="B290" s="654"/>
      <c r="C290" s="368">
        <f>'таланты+инициативы0,278'!A383</f>
        <v>0</v>
      </c>
      <c r="D290" s="63" t="e">
        <f>'натур показатели патриотика'!D322</f>
        <v>#REF!</v>
      </c>
      <c r="E290" s="157" t="e">
        <f>'таланты+инициативы0,278'!#REF!</f>
        <v>#REF!</v>
      </c>
    </row>
    <row r="291" spans="1:5" hidden="1" x14ac:dyDescent="0.25">
      <c r="A291" s="733"/>
      <c r="B291" s="654"/>
      <c r="C291" s="368">
        <f>'таланты+инициативы0,278'!A384</f>
        <v>0</v>
      </c>
      <c r="D291" s="63" t="e">
        <f>'натур показатели патриотика'!D323</f>
        <v>#REF!</v>
      </c>
      <c r="E291" s="157" t="e">
        <f>'таланты+инициативы0,278'!#REF!</f>
        <v>#REF!</v>
      </c>
    </row>
    <row r="292" spans="1:5" hidden="1" x14ac:dyDescent="0.25">
      <c r="A292" s="733"/>
      <c r="B292" s="654"/>
      <c r="C292" s="368">
        <f>'таланты+инициативы0,278'!A385</f>
        <v>0</v>
      </c>
      <c r="D292" s="63" t="e">
        <f>'натур показатели патриотика'!D324</f>
        <v>#REF!</v>
      </c>
      <c r="E292" s="157" t="e">
        <f>'таланты+инициативы0,278'!#REF!</f>
        <v>#REF!</v>
      </c>
    </row>
    <row r="293" spans="1:5" hidden="1" x14ac:dyDescent="0.25">
      <c r="A293" s="733"/>
      <c r="B293" s="654"/>
      <c r="C293" s="368">
        <f>'таланты+инициативы0,278'!A386</f>
        <v>0</v>
      </c>
      <c r="D293" s="63" t="e">
        <f>'натур показатели патриотика'!D325</f>
        <v>#REF!</v>
      </c>
      <c r="E293" s="157" t="e">
        <f>'таланты+инициативы0,278'!#REF!</f>
        <v>#REF!</v>
      </c>
    </row>
    <row r="294" spans="1:5" hidden="1" x14ac:dyDescent="0.25">
      <c r="A294" s="733"/>
      <c r="B294" s="654"/>
      <c r="C294" s="368">
        <f>'таланты+инициативы0,278'!A387</f>
        <v>0</v>
      </c>
      <c r="D294" s="63" t="e">
        <f>'натур показатели патриотика'!D326</f>
        <v>#REF!</v>
      </c>
      <c r="E294" s="157" t="e">
        <f>'таланты+инициативы0,278'!#REF!</f>
        <v>#REF!</v>
      </c>
    </row>
    <row r="295" spans="1:5" hidden="1" x14ac:dyDescent="0.25">
      <c r="A295" s="733"/>
      <c r="B295" s="654"/>
      <c r="C295" s="368">
        <f>'таланты+инициативы0,278'!A388</f>
        <v>0</v>
      </c>
      <c r="D295" s="63" t="e">
        <f>'натур показатели патриотика'!D327</f>
        <v>#REF!</v>
      </c>
      <c r="E295" s="157" t="e">
        <f>'таланты+инициативы0,278'!#REF!</f>
        <v>#REF!</v>
      </c>
    </row>
    <row r="296" spans="1:5" hidden="1" x14ac:dyDescent="0.25">
      <c r="A296" s="733"/>
      <c r="B296" s="654"/>
      <c r="C296" s="368">
        <f>'таланты+инициативы0,278'!A389</f>
        <v>0</v>
      </c>
      <c r="D296" s="238" t="s">
        <v>82</v>
      </c>
      <c r="E296" s="157" t="e">
        <f>'таланты+инициативы0,278'!#REF!</f>
        <v>#REF!</v>
      </c>
    </row>
    <row r="297" spans="1:5" hidden="1" x14ac:dyDescent="0.25">
      <c r="A297" s="733"/>
      <c r="B297" s="654"/>
      <c r="C297" s="368">
        <f>'таланты+инициативы0,278'!A390</f>
        <v>0</v>
      </c>
      <c r="D297" s="238" t="s">
        <v>82</v>
      </c>
      <c r="E297" s="157" t="e">
        <f>'таланты+инициативы0,278'!#REF!</f>
        <v>#REF!</v>
      </c>
    </row>
    <row r="298" spans="1:5" hidden="1" x14ac:dyDescent="0.25">
      <c r="A298" s="733"/>
      <c r="B298" s="654"/>
      <c r="C298" s="368">
        <f>'таланты+инициативы0,278'!A391</f>
        <v>0</v>
      </c>
      <c r="D298" s="238" t="s">
        <v>82</v>
      </c>
      <c r="E298" s="157" t="e">
        <f>'таланты+инициативы0,278'!#REF!</f>
        <v>#REF!</v>
      </c>
    </row>
    <row r="299" spans="1:5" hidden="1" x14ac:dyDescent="0.25">
      <c r="A299" s="733"/>
      <c r="B299" s="654"/>
      <c r="C299" s="368">
        <f>'таланты+инициативы0,278'!A392</f>
        <v>0</v>
      </c>
      <c r="D299" s="238" t="s">
        <v>82</v>
      </c>
      <c r="E299" s="157" t="e">
        <f>'таланты+инициативы0,278'!#REF!</f>
        <v>#REF!</v>
      </c>
    </row>
    <row r="300" spans="1:5" hidden="1" x14ac:dyDescent="0.25">
      <c r="A300" s="733"/>
      <c r="B300" s="654"/>
      <c r="C300" s="368">
        <f>'таланты+инициативы0,278'!A393</f>
        <v>0</v>
      </c>
      <c r="D300" s="238" t="s">
        <v>82</v>
      </c>
      <c r="E300" s="157" t="e">
        <f>'таланты+инициативы0,278'!#REF!</f>
        <v>#REF!</v>
      </c>
    </row>
    <row r="301" spans="1:5" hidden="1" x14ac:dyDescent="0.25">
      <c r="A301" s="733"/>
      <c r="B301" s="654"/>
      <c r="C301" s="368">
        <f>'таланты+инициативы0,278'!A394</f>
        <v>0</v>
      </c>
      <c r="D301" s="238" t="s">
        <v>82</v>
      </c>
      <c r="E301" s="157" t="e">
        <f>'таланты+инициативы0,278'!#REF!</f>
        <v>#REF!</v>
      </c>
    </row>
    <row r="302" spans="1:5" hidden="1" x14ac:dyDescent="0.25">
      <c r="A302" s="733"/>
      <c r="B302" s="654"/>
      <c r="C302" s="368">
        <f>'таланты+инициативы0,278'!A395</f>
        <v>0</v>
      </c>
      <c r="D302" s="238" t="s">
        <v>82</v>
      </c>
      <c r="E302" s="157" t="e">
        <f>'таланты+инициативы0,278'!#REF!</f>
        <v>#REF!</v>
      </c>
    </row>
    <row r="303" spans="1:5" hidden="1" x14ac:dyDescent="0.25">
      <c r="A303" s="733"/>
      <c r="B303" s="654"/>
      <c r="C303" s="368">
        <f>'таланты+инициативы0,278'!A396</f>
        <v>0</v>
      </c>
      <c r="D303" s="238" t="s">
        <v>82</v>
      </c>
      <c r="E303" s="157" t="e">
        <f>'таланты+инициативы0,278'!#REF!</f>
        <v>#REF!</v>
      </c>
    </row>
    <row r="304" spans="1:5" hidden="1" x14ac:dyDescent="0.25">
      <c r="A304" s="733"/>
      <c r="B304" s="654"/>
      <c r="C304" s="368">
        <f>'таланты+инициативы0,278'!A397</f>
        <v>0</v>
      </c>
      <c r="D304" s="238" t="s">
        <v>82</v>
      </c>
      <c r="E304" s="157" t="e">
        <f>'таланты+инициативы0,278'!#REF!</f>
        <v>#REF!</v>
      </c>
    </row>
    <row r="305" spans="1:5" hidden="1" x14ac:dyDescent="0.25">
      <c r="A305" s="733"/>
      <c r="B305" s="654"/>
      <c r="C305" s="368">
        <f>'таланты+инициативы0,278'!A398</f>
        <v>0</v>
      </c>
      <c r="D305" s="238" t="s">
        <v>82</v>
      </c>
      <c r="E305" s="157" t="e">
        <f>'таланты+инициативы0,278'!#REF!</f>
        <v>#REF!</v>
      </c>
    </row>
    <row r="306" spans="1:5" hidden="1" x14ac:dyDescent="0.25">
      <c r="A306" s="733"/>
      <c r="B306" s="654"/>
      <c r="C306" s="368">
        <f>'таланты+инициативы0,278'!A399</f>
        <v>0</v>
      </c>
      <c r="D306" s="238" t="s">
        <v>82</v>
      </c>
      <c r="E306" s="157" t="e">
        <f>'таланты+инициативы0,278'!#REF!</f>
        <v>#REF!</v>
      </c>
    </row>
    <row r="307" spans="1:5" hidden="1" x14ac:dyDescent="0.25">
      <c r="A307" s="733"/>
      <c r="B307" s="654"/>
      <c r="C307" s="368">
        <f>'таланты+инициативы0,278'!A400</f>
        <v>0</v>
      </c>
      <c r="D307" s="238" t="s">
        <v>82</v>
      </c>
      <c r="E307" s="157" t="e">
        <f>'таланты+инициативы0,278'!#REF!</f>
        <v>#REF!</v>
      </c>
    </row>
    <row r="308" spans="1:5" hidden="1" x14ac:dyDescent="0.25">
      <c r="A308" s="733"/>
      <c r="B308" s="654"/>
      <c r="C308" s="368">
        <f>'таланты+инициативы0,278'!A401</f>
        <v>0</v>
      </c>
      <c r="D308" s="238" t="s">
        <v>82</v>
      </c>
      <c r="E308" s="157" t="e">
        <f>'таланты+инициативы0,278'!#REF!</f>
        <v>#REF!</v>
      </c>
    </row>
    <row r="309" spans="1:5" hidden="1" x14ac:dyDescent="0.25">
      <c r="A309" s="733"/>
      <c r="B309" s="654"/>
      <c r="C309" s="368">
        <f>'таланты+инициативы0,278'!A402</f>
        <v>0</v>
      </c>
      <c r="D309" s="238" t="s">
        <v>82</v>
      </c>
      <c r="E309" s="157" t="e">
        <f>'таланты+инициативы0,278'!#REF!</f>
        <v>#REF!</v>
      </c>
    </row>
    <row r="310" spans="1:5" hidden="1" x14ac:dyDescent="0.25">
      <c r="A310" s="733"/>
      <c r="B310" s="654"/>
      <c r="C310" s="368">
        <f>'таланты+инициативы0,278'!A403</f>
        <v>0</v>
      </c>
      <c r="D310" s="238" t="s">
        <v>82</v>
      </c>
      <c r="E310" s="157" t="e">
        <f>'таланты+инициативы0,278'!#REF!</f>
        <v>#REF!</v>
      </c>
    </row>
    <row r="311" spans="1:5" hidden="1" x14ac:dyDescent="0.25">
      <c r="A311" s="733"/>
      <c r="B311" s="654"/>
      <c r="C311" s="368">
        <f>'таланты+инициативы0,278'!A404</f>
        <v>0</v>
      </c>
      <c r="D311" s="238" t="s">
        <v>82</v>
      </c>
      <c r="E311" s="157" t="e">
        <f>'таланты+инициативы0,278'!#REF!</f>
        <v>#REF!</v>
      </c>
    </row>
    <row r="312" spans="1:5" hidden="1" x14ac:dyDescent="0.25">
      <c r="A312" s="733"/>
      <c r="B312" s="654"/>
      <c r="C312" s="368">
        <f>'таланты+инициативы0,278'!A405</f>
        <v>0</v>
      </c>
      <c r="D312" s="238" t="s">
        <v>82</v>
      </c>
      <c r="E312" s="157" t="e">
        <f>'таланты+инициативы0,278'!#REF!</f>
        <v>#REF!</v>
      </c>
    </row>
    <row r="313" spans="1:5" hidden="1" x14ac:dyDescent="0.25">
      <c r="A313" s="733"/>
      <c r="B313" s="654"/>
      <c r="C313" s="368">
        <f>'таланты+инициативы0,278'!A406</f>
        <v>0</v>
      </c>
      <c r="D313" s="238" t="s">
        <v>82</v>
      </c>
      <c r="E313" s="157" t="e">
        <f>'таланты+инициативы0,278'!#REF!</f>
        <v>#REF!</v>
      </c>
    </row>
    <row r="314" spans="1:5" hidden="1" x14ac:dyDescent="0.25">
      <c r="A314" s="733"/>
      <c r="B314" s="654"/>
      <c r="C314" s="368">
        <f>'таланты+инициативы0,278'!A407</f>
        <v>0</v>
      </c>
      <c r="D314" s="238" t="s">
        <v>82</v>
      </c>
      <c r="E314" s="157" t="e">
        <f>'таланты+инициативы0,278'!#REF!</f>
        <v>#REF!</v>
      </c>
    </row>
    <row r="315" spans="1:5" hidden="1" x14ac:dyDescent="0.25">
      <c r="A315" s="733"/>
      <c r="B315" s="654"/>
      <c r="C315" s="368">
        <f>'таланты+инициативы0,278'!A408</f>
        <v>0</v>
      </c>
      <c r="D315" s="238" t="s">
        <v>82</v>
      </c>
      <c r="E315" s="157" t="e">
        <f>'таланты+инициативы0,278'!#REF!</f>
        <v>#REF!</v>
      </c>
    </row>
    <row r="316" spans="1:5" hidden="1" x14ac:dyDescent="0.25">
      <c r="A316" s="733"/>
      <c r="B316" s="654"/>
      <c r="C316" s="368">
        <f>'таланты+инициативы0,278'!A409</f>
        <v>0</v>
      </c>
      <c r="D316" s="238" t="s">
        <v>82</v>
      </c>
      <c r="E316" s="157" t="e">
        <f>'таланты+инициативы0,278'!#REF!</f>
        <v>#REF!</v>
      </c>
    </row>
    <row r="317" spans="1:5" hidden="1" x14ac:dyDescent="0.25">
      <c r="A317" s="733"/>
      <c r="B317" s="654"/>
      <c r="C317" s="368">
        <f>'таланты+инициативы0,278'!A410</f>
        <v>0</v>
      </c>
      <c r="D317" s="238" t="s">
        <v>82</v>
      </c>
      <c r="E317" s="157" t="e">
        <f>'таланты+инициативы0,278'!#REF!</f>
        <v>#REF!</v>
      </c>
    </row>
    <row r="318" spans="1:5" hidden="1" x14ac:dyDescent="0.25">
      <c r="A318" s="733"/>
      <c r="B318" s="654"/>
      <c r="C318" s="368">
        <f>'таланты+инициативы0,278'!A411</f>
        <v>0</v>
      </c>
      <c r="D318" s="238" t="s">
        <v>82</v>
      </c>
      <c r="E318" s="157" t="e">
        <f>'таланты+инициативы0,278'!#REF!</f>
        <v>#REF!</v>
      </c>
    </row>
    <row r="319" spans="1:5" hidden="1" x14ac:dyDescent="0.25">
      <c r="A319" s="733"/>
      <c r="B319" s="654"/>
      <c r="C319" s="368">
        <f>'таланты+инициативы0,278'!A412</f>
        <v>0</v>
      </c>
      <c r="D319" s="238" t="s">
        <v>82</v>
      </c>
      <c r="E319" s="157" t="e">
        <f>'таланты+инициативы0,278'!#REF!</f>
        <v>#REF!</v>
      </c>
    </row>
    <row r="320" spans="1:5" hidden="1" x14ac:dyDescent="0.25">
      <c r="A320" s="733"/>
      <c r="B320" s="654"/>
      <c r="C320" s="368">
        <f>'таланты+инициативы0,278'!A413</f>
        <v>0</v>
      </c>
      <c r="D320" s="238" t="s">
        <v>82</v>
      </c>
      <c r="E320" s="157" t="e">
        <f>'таланты+инициативы0,278'!#REF!</f>
        <v>#REF!</v>
      </c>
    </row>
    <row r="321" spans="1:5" hidden="1" x14ac:dyDescent="0.25">
      <c r="A321" s="733"/>
      <c r="B321" s="654"/>
      <c r="C321" s="368">
        <f>'таланты+инициативы0,278'!A414</f>
        <v>0</v>
      </c>
      <c r="D321" s="238" t="s">
        <v>82</v>
      </c>
      <c r="E321" s="157" t="e">
        <f>'таланты+инициативы0,278'!#REF!</f>
        <v>#REF!</v>
      </c>
    </row>
    <row r="322" spans="1:5" hidden="1" x14ac:dyDescent="0.25">
      <c r="A322" s="733"/>
      <c r="B322" s="654"/>
      <c r="C322" s="368">
        <f>'таланты+инициативы0,278'!A415</f>
        <v>0</v>
      </c>
      <c r="D322" s="238" t="s">
        <v>82</v>
      </c>
      <c r="E322" s="157" t="e">
        <f>'таланты+инициативы0,278'!#REF!</f>
        <v>#REF!</v>
      </c>
    </row>
    <row r="323" spans="1:5" hidden="1" x14ac:dyDescent="0.25">
      <c r="A323" s="733"/>
      <c r="B323" s="654"/>
      <c r="C323" s="368">
        <f>'таланты+инициативы0,278'!A416</f>
        <v>0</v>
      </c>
      <c r="D323" s="238" t="s">
        <v>82</v>
      </c>
      <c r="E323" s="157" t="e">
        <f>'таланты+инициативы0,278'!#REF!</f>
        <v>#REF!</v>
      </c>
    </row>
    <row r="324" spans="1:5" hidden="1" x14ac:dyDescent="0.25">
      <c r="A324" s="733"/>
      <c r="B324" s="654"/>
      <c r="C324" s="368">
        <f>'таланты+инициативы0,278'!A417</f>
        <v>0</v>
      </c>
      <c r="D324" s="238" t="s">
        <v>82</v>
      </c>
      <c r="E324" s="157" t="e">
        <f>'таланты+инициативы0,278'!#REF!</f>
        <v>#REF!</v>
      </c>
    </row>
    <row r="325" spans="1:5" hidden="1" x14ac:dyDescent="0.25">
      <c r="A325" s="733"/>
      <c r="B325" s="654"/>
      <c r="C325" s="368">
        <f>'таланты+инициативы0,278'!A418</f>
        <v>0</v>
      </c>
      <c r="D325" s="238" t="s">
        <v>82</v>
      </c>
      <c r="E325" s="157" t="e">
        <f>'таланты+инициативы0,278'!#REF!</f>
        <v>#REF!</v>
      </c>
    </row>
    <row r="326" spans="1:5" hidden="1" x14ac:dyDescent="0.25">
      <c r="A326" s="733"/>
      <c r="B326" s="654"/>
      <c r="C326" s="368">
        <f>'таланты+инициативы0,278'!A419</f>
        <v>0</v>
      </c>
      <c r="D326" s="238" t="s">
        <v>82</v>
      </c>
      <c r="E326" s="157" t="e">
        <f>'таланты+инициативы0,278'!#REF!</f>
        <v>#REF!</v>
      </c>
    </row>
    <row r="327" spans="1:5" hidden="1" x14ac:dyDescent="0.25">
      <c r="A327" s="733"/>
      <c r="B327" s="654"/>
      <c r="C327" s="368">
        <f>'таланты+инициативы0,278'!A420</f>
        <v>0</v>
      </c>
      <c r="D327" s="238" t="s">
        <v>82</v>
      </c>
      <c r="E327" s="157" t="e">
        <f>'таланты+инициативы0,278'!#REF!</f>
        <v>#REF!</v>
      </c>
    </row>
    <row r="328" spans="1:5" hidden="1" x14ac:dyDescent="0.25">
      <c r="A328" s="733"/>
      <c r="B328" s="654"/>
      <c r="C328" s="368">
        <f>'таланты+инициативы0,278'!A421</f>
        <v>0</v>
      </c>
      <c r="D328" s="238" t="s">
        <v>82</v>
      </c>
      <c r="E328" s="157" t="e">
        <f>'таланты+инициативы0,278'!#REF!</f>
        <v>#REF!</v>
      </c>
    </row>
    <row r="329" spans="1:5" hidden="1" x14ac:dyDescent="0.25">
      <c r="A329" s="733"/>
      <c r="B329" s="654"/>
      <c r="C329" s="368">
        <f>'таланты+инициативы0,278'!A422</f>
        <v>0</v>
      </c>
      <c r="D329" s="238" t="s">
        <v>82</v>
      </c>
      <c r="E329" s="157" t="e">
        <f>'таланты+инициативы0,278'!#REF!</f>
        <v>#REF!</v>
      </c>
    </row>
    <row r="330" spans="1:5" hidden="1" x14ac:dyDescent="0.25">
      <c r="A330" s="733"/>
      <c r="B330" s="654"/>
      <c r="C330" s="368">
        <f>'таланты+инициативы0,278'!A423</f>
        <v>0</v>
      </c>
      <c r="D330" s="238" t="s">
        <v>82</v>
      </c>
      <c r="E330" s="157" t="e">
        <f>'таланты+инициативы0,278'!#REF!</f>
        <v>#REF!</v>
      </c>
    </row>
    <row r="331" spans="1:5" hidden="1" x14ac:dyDescent="0.25">
      <c r="A331" s="733"/>
      <c r="B331" s="654"/>
      <c r="C331" s="101" t="e">
        <f>'натур показатели патриотика'!C363</f>
        <v>#REF!</v>
      </c>
      <c r="D331" s="238" t="s">
        <v>82</v>
      </c>
      <c r="E331" s="157" t="e">
        <f>'таланты+инициативы0,278'!#REF!</f>
        <v>#REF!</v>
      </c>
    </row>
    <row r="332" spans="1:5" hidden="1" x14ac:dyDescent="0.25">
      <c r="A332" s="733"/>
      <c r="B332" s="654"/>
      <c r="C332" s="101" t="e">
        <f>'натур показатели патриотика'!C364</f>
        <v>#REF!</v>
      </c>
      <c r="D332" s="238" t="s">
        <v>82</v>
      </c>
      <c r="E332" s="157" t="e">
        <f>'таланты+инициативы0,278'!#REF!</f>
        <v>#REF!</v>
      </c>
    </row>
    <row r="333" spans="1:5" hidden="1" x14ac:dyDescent="0.25">
      <c r="A333" s="733"/>
      <c r="B333" s="654"/>
      <c r="C333" s="101" t="e">
        <f>'натур показатели патриотика'!C365</f>
        <v>#REF!</v>
      </c>
      <c r="D333" s="238" t="s">
        <v>82</v>
      </c>
      <c r="E333" s="157" t="e">
        <f>'таланты+инициативы0,278'!#REF!</f>
        <v>#REF!</v>
      </c>
    </row>
    <row r="334" spans="1:5" hidden="1" x14ac:dyDescent="0.25">
      <c r="A334" s="733"/>
      <c r="B334" s="654"/>
    </row>
    <row r="335" spans="1:5" hidden="1" x14ac:dyDescent="0.25">
      <c r="A335" s="733"/>
      <c r="B335" s="654"/>
    </row>
  </sheetData>
  <mergeCells count="17">
    <mergeCell ref="C72:E72"/>
    <mergeCell ref="C80:E80"/>
    <mergeCell ref="C86:E86"/>
    <mergeCell ref="A7:A335"/>
    <mergeCell ref="B7:B335"/>
    <mergeCell ref="C11:E11"/>
    <mergeCell ref="C15:E15"/>
    <mergeCell ref="C37:E37"/>
    <mergeCell ref="C90:E90"/>
    <mergeCell ref="C92:E92"/>
    <mergeCell ref="C38:E38"/>
    <mergeCell ref="C45:E45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257"/>
  <sheetViews>
    <sheetView tabSelected="1" zoomScale="90" zoomScaleNormal="90" zoomScaleSheetLayoutView="85" zoomScalePageLayoutView="70" workbookViewId="0">
      <selection activeCell="A3" sqref="A3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2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768" t="str">
        <f>'патриотика0,361'!A1</f>
        <v>Учреждение: Муниципальное бюджетное учреждение  «Молодежный центр » Северо- Енисейского района</v>
      </c>
      <c r="B1" s="768"/>
      <c r="C1" s="768"/>
      <c r="D1" s="768"/>
      <c r="E1" s="768"/>
      <c r="F1" s="768"/>
      <c r="G1" s="768"/>
      <c r="H1" s="768"/>
      <c r="I1" s="768"/>
    </row>
    <row r="2" spans="1:9" ht="16.5" x14ac:dyDescent="0.25">
      <c r="A2" s="320" t="s">
        <v>432</v>
      </c>
      <c r="B2" s="320"/>
      <c r="C2" s="320"/>
      <c r="D2" s="320"/>
      <c r="E2" s="320"/>
      <c r="F2" s="320"/>
      <c r="G2" s="320"/>
      <c r="H2" s="320"/>
      <c r="I2" s="320"/>
    </row>
    <row r="3" spans="1:9" ht="58.15" customHeight="1" x14ac:dyDescent="0.25">
      <c r="A3" s="79" t="s">
        <v>203</v>
      </c>
      <c r="B3" s="769" t="s">
        <v>122</v>
      </c>
      <c r="C3" s="769"/>
      <c r="D3" s="769"/>
      <c r="E3" s="769"/>
      <c r="F3" s="769"/>
      <c r="G3" s="769"/>
      <c r="H3" s="769"/>
      <c r="I3" s="769"/>
    </row>
    <row r="4" spans="1:9" ht="15.75" x14ac:dyDescent="0.25">
      <c r="A4" s="707" t="s">
        <v>256</v>
      </c>
      <c r="B4" s="707"/>
      <c r="C4" s="707"/>
      <c r="D4" s="707"/>
      <c r="E4" s="707"/>
      <c r="F4" s="6"/>
      <c r="G4" s="156"/>
      <c r="H4" s="6"/>
      <c r="I4" s="6"/>
    </row>
    <row r="5" spans="1:9" ht="15.75" x14ac:dyDescent="0.25">
      <c r="A5" s="708" t="s">
        <v>41</v>
      </c>
      <c r="B5" s="708"/>
      <c r="C5" s="708"/>
      <c r="D5" s="708"/>
      <c r="E5" s="708"/>
      <c r="F5" s="6"/>
      <c r="G5" s="156"/>
      <c r="H5" s="6"/>
      <c r="I5" s="6"/>
    </row>
    <row r="6" spans="1:9" ht="15.75" x14ac:dyDescent="0.25">
      <c r="A6" s="708" t="s">
        <v>272</v>
      </c>
      <c r="B6" s="708"/>
      <c r="C6" s="708"/>
      <c r="D6" s="708"/>
      <c r="E6" s="708"/>
      <c r="F6" s="6"/>
      <c r="G6" s="156"/>
      <c r="H6" s="6"/>
      <c r="I6" s="6"/>
    </row>
    <row r="7" spans="1:9" ht="15.75" x14ac:dyDescent="0.25">
      <c r="A7" s="553" t="s">
        <v>205</v>
      </c>
      <c r="B7" s="553"/>
      <c r="C7" s="553"/>
      <c r="D7" s="553"/>
      <c r="E7" s="553"/>
      <c r="F7" s="6"/>
      <c r="G7" s="156"/>
      <c r="H7" s="6"/>
      <c r="I7" s="6"/>
    </row>
    <row r="8" spans="1:9" ht="27.6" customHeight="1" x14ac:dyDescent="0.25">
      <c r="A8" s="93" t="s">
        <v>34</v>
      </c>
      <c r="B8" s="64" t="s">
        <v>9</v>
      </c>
      <c r="C8" s="65"/>
      <c r="D8" s="554" t="s">
        <v>10</v>
      </c>
      <c r="E8" s="555"/>
      <c r="F8" s="273" t="s">
        <v>9</v>
      </c>
      <c r="G8" s="156"/>
      <c r="H8" s="6"/>
      <c r="I8" s="6"/>
    </row>
    <row r="9" spans="1:9" ht="27.6" customHeight="1" x14ac:dyDescent="0.25">
      <c r="A9" s="93"/>
      <c r="B9" s="64"/>
      <c r="C9" s="65"/>
      <c r="D9" s="558" t="s">
        <v>404</v>
      </c>
      <c r="E9" s="559"/>
      <c r="F9" s="273">
        <v>1</v>
      </c>
      <c r="G9" s="156"/>
      <c r="H9" s="6"/>
      <c r="I9" s="6"/>
    </row>
    <row r="10" spans="1:9" ht="15.75" x14ac:dyDescent="0.25">
      <c r="A10" s="93"/>
      <c r="B10" s="316"/>
      <c r="C10" s="316"/>
      <c r="D10" s="556" t="str">
        <f>'инновации+добровольчество0,361'!D10:E10</f>
        <v>Заведующий МЦ</v>
      </c>
      <c r="E10" s="557"/>
      <c r="F10" s="66">
        <v>1</v>
      </c>
      <c r="G10" s="156"/>
      <c r="H10" s="6"/>
      <c r="I10" s="6"/>
    </row>
    <row r="11" spans="1:9" ht="15.75" x14ac:dyDescent="0.25">
      <c r="A11" s="64" t="str">
        <f>'[1]2016'!$AE$19</f>
        <v>Специалист по работе с молодежью</v>
      </c>
      <c r="B11" s="316">
        <v>5.6</v>
      </c>
      <c r="C11" s="316"/>
      <c r="D11" s="558" t="str">
        <f>'[1]2016'!$AE$25</f>
        <v>Водитель</v>
      </c>
      <c r="E11" s="559"/>
      <c r="F11" s="316">
        <v>1</v>
      </c>
      <c r="G11" s="156"/>
      <c r="H11" s="6"/>
      <c r="I11" s="6"/>
    </row>
    <row r="12" spans="1:9" ht="15.75" x14ac:dyDescent="0.25">
      <c r="A12" s="64" t="s">
        <v>91</v>
      </c>
      <c r="B12" s="316">
        <v>1</v>
      </c>
      <c r="C12" s="316"/>
      <c r="D12" s="558" t="s">
        <v>85</v>
      </c>
      <c r="E12" s="559"/>
      <c r="F12" s="316">
        <v>0.5</v>
      </c>
      <c r="G12" s="156"/>
      <c r="H12" s="6"/>
      <c r="I12" s="6"/>
    </row>
    <row r="13" spans="1:9" ht="15.75" x14ac:dyDescent="0.25">
      <c r="A13" s="93"/>
      <c r="B13" s="316"/>
      <c r="C13" s="316"/>
      <c r="D13" s="558" t="str">
        <f>'[1]2016'!$AE$26</f>
        <v xml:space="preserve">Уборщик служебных помещений </v>
      </c>
      <c r="E13" s="559"/>
      <c r="F13" s="316">
        <v>1</v>
      </c>
      <c r="G13" s="156"/>
      <c r="H13" s="6"/>
      <c r="I13" s="6"/>
    </row>
    <row r="14" spans="1:9" ht="31.5" x14ac:dyDescent="0.25">
      <c r="A14" s="276"/>
      <c r="B14" s="316"/>
      <c r="C14" s="404"/>
      <c r="D14" s="276" t="s">
        <v>273</v>
      </c>
      <c r="E14" s="277"/>
      <c r="F14" s="316">
        <v>1</v>
      </c>
      <c r="G14" s="156"/>
      <c r="H14" s="6"/>
      <c r="I14" s="6"/>
    </row>
    <row r="15" spans="1:9" ht="15.75" x14ac:dyDescent="0.25">
      <c r="A15" s="67" t="s">
        <v>55</v>
      </c>
      <c r="B15" s="68">
        <f>SUM(B10:B12)</f>
        <v>6.6</v>
      </c>
      <c r="C15" s="67"/>
      <c r="D15" s="560" t="s">
        <v>55</v>
      </c>
      <c r="E15" s="561"/>
      <c r="F15" s="68">
        <f>SUM(F9:F14)</f>
        <v>5.5</v>
      </c>
      <c r="G15" s="156"/>
      <c r="H15" s="6"/>
      <c r="I15" s="6"/>
    </row>
    <row r="16" spans="1:9" ht="36" customHeight="1" x14ac:dyDescent="0.25">
      <c r="A16" s="713" t="s">
        <v>204</v>
      </c>
      <c r="B16" s="713"/>
      <c r="C16" s="713"/>
      <c r="D16" s="713"/>
      <c r="E16" s="713"/>
      <c r="F16" s="713"/>
      <c r="G16" s="713"/>
      <c r="H16" s="713"/>
      <c r="I16" s="713"/>
    </row>
    <row r="17" spans="1:12" ht="15.75" x14ac:dyDescent="0.25">
      <c r="A17" s="718" t="s">
        <v>290</v>
      </c>
      <c r="B17" s="718"/>
      <c r="C17" s="718"/>
      <c r="D17" s="718"/>
      <c r="E17" s="718"/>
      <c r="F17" s="718"/>
      <c r="G17" s="156"/>
      <c r="H17" s="6"/>
      <c r="I17" s="6"/>
    </row>
    <row r="18" spans="1:12" ht="15.75" x14ac:dyDescent="0.25">
      <c r="A18" s="9" t="s">
        <v>291</v>
      </c>
      <c r="B18" s="9"/>
      <c r="C18" s="9"/>
      <c r="D18" s="9"/>
      <c r="E18" s="6"/>
      <c r="F18" s="6"/>
      <c r="G18" s="156"/>
      <c r="H18" s="6"/>
      <c r="I18" s="6"/>
    </row>
    <row r="19" spans="1:12" ht="30" customHeight="1" x14ac:dyDescent="0.25">
      <c r="A19" s="719" t="s">
        <v>43</v>
      </c>
      <c r="B19" s="719"/>
      <c r="C19" s="719"/>
      <c r="D19" s="719"/>
      <c r="E19" s="719"/>
      <c r="F19" s="719"/>
      <c r="G19" s="156"/>
      <c r="H19" s="6"/>
      <c r="I19" s="6"/>
    </row>
    <row r="20" spans="1:12" ht="15.75" x14ac:dyDescent="0.25">
      <c r="A20" s="717"/>
      <c r="B20" s="717"/>
      <c r="C20" s="314"/>
      <c r="D20" s="145">
        <v>0.27800000000000002</v>
      </c>
      <c r="E20" s="145"/>
      <c r="F20" s="6"/>
      <c r="G20" s="156"/>
      <c r="H20" s="6"/>
      <c r="I20" s="6"/>
    </row>
    <row r="21" spans="1:12" ht="31.5" x14ac:dyDescent="0.25">
      <c r="A21" s="687" t="s">
        <v>0</v>
      </c>
      <c r="B21" s="687" t="s">
        <v>1</v>
      </c>
      <c r="C21" s="306"/>
      <c r="D21" s="687" t="s">
        <v>2</v>
      </c>
      <c r="E21" s="688" t="s">
        <v>3</v>
      </c>
      <c r="F21" s="689"/>
      <c r="G21" s="770" t="s">
        <v>35</v>
      </c>
      <c r="H21" s="306" t="s">
        <v>5</v>
      </c>
      <c r="I21" s="687" t="s">
        <v>6</v>
      </c>
    </row>
    <row r="22" spans="1:12" ht="30" x14ac:dyDescent="0.25">
      <c r="A22" s="687"/>
      <c r="B22" s="687"/>
      <c r="C22" s="306"/>
      <c r="D22" s="687"/>
      <c r="E22" s="306" t="s">
        <v>292</v>
      </c>
      <c r="F22" s="710" t="s">
        <v>295</v>
      </c>
      <c r="G22" s="770"/>
      <c r="H22" s="92" t="s">
        <v>165</v>
      </c>
      <c r="I22" s="687"/>
    </row>
    <row r="23" spans="1:12" ht="15.75" x14ac:dyDescent="0.25">
      <c r="A23" s="687"/>
      <c r="B23" s="687"/>
      <c r="C23" s="306"/>
      <c r="D23" s="687"/>
      <c r="E23" s="306" t="s">
        <v>4</v>
      </c>
      <c r="F23" s="711"/>
      <c r="G23" s="770"/>
      <c r="H23" s="306" t="s">
        <v>294</v>
      </c>
      <c r="I23" s="687"/>
    </row>
    <row r="24" spans="1:12" ht="15.75" x14ac:dyDescent="0.25">
      <c r="A24" s="687">
        <v>1</v>
      </c>
      <c r="B24" s="687">
        <v>2</v>
      </c>
      <c r="C24" s="306"/>
      <c r="D24" s="687">
        <v>3</v>
      </c>
      <c r="E24" s="687" t="s">
        <v>293</v>
      </c>
      <c r="F24" s="687">
        <v>5</v>
      </c>
      <c r="G24" s="534" t="s">
        <v>7</v>
      </c>
      <c r="H24" s="92" t="s">
        <v>166</v>
      </c>
      <c r="I24" s="533" t="s">
        <v>167</v>
      </c>
    </row>
    <row r="25" spans="1:12" ht="15.75" x14ac:dyDescent="0.25">
      <c r="A25" s="687"/>
      <c r="B25" s="687"/>
      <c r="C25" s="306"/>
      <c r="D25" s="687"/>
      <c r="E25" s="687"/>
      <c r="F25" s="687"/>
      <c r="G25" s="534"/>
      <c r="H25" s="50">
        <v>1774.4</v>
      </c>
      <c r="I25" s="533"/>
      <c r="J25" s="386">
        <f>I28+I96</f>
        <v>4688794.4499203209</v>
      </c>
      <c r="K25" s="168"/>
      <c r="L25" s="6"/>
    </row>
    <row r="26" spans="1:12" ht="15.75" x14ac:dyDescent="0.25">
      <c r="A26" s="69" t="str">
        <f>'патриотика0,361'!A26</f>
        <v>Методист</v>
      </c>
      <c r="B26" s="80">
        <v>105461.44</v>
      </c>
      <c r="C26" s="80"/>
      <c r="D26" s="306">
        <f>1*D20</f>
        <v>0.27800000000000002</v>
      </c>
      <c r="E26" s="70">
        <f>D26*1774.4</f>
        <v>493.28320000000008</v>
      </c>
      <c r="F26" s="71">
        <v>1</v>
      </c>
      <c r="G26" s="73">
        <f>E26/F26</f>
        <v>493.28320000000008</v>
      </c>
      <c r="H26" s="70">
        <f>B26*1.302/1774.4*12</f>
        <v>928.61222867448146</v>
      </c>
      <c r="I26" s="387">
        <f>G26*H26</f>
        <v>458068.81171968003</v>
      </c>
      <c r="J26" s="386">
        <v>4688794.45</v>
      </c>
      <c r="K26" s="167" t="s">
        <v>103</v>
      </c>
      <c r="L26" s="6"/>
    </row>
    <row r="27" spans="1:12" ht="15.75" x14ac:dyDescent="0.25">
      <c r="A27" s="72" t="str">
        <f>A11</f>
        <v>Специалист по работе с молодежью</v>
      </c>
      <c r="B27" s="166">
        <v>86044.75</v>
      </c>
      <c r="C27" s="166"/>
      <c r="D27" s="306">
        <f>D20*5.6</f>
        <v>1.5568</v>
      </c>
      <c r="E27" s="70">
        <f>D27*1774.4</f>
        <v>2762.3859200000002</v>
      </c>
      <c r="F27" s="71">
        <v>1</v>
      </c>
      <c r="G27" s="73">
        <f>E27/F27</f>
        <v>2762.3859200000002</v>
      </c>
      <c r="H27" s="70">
        <f>B27*1.302/1774.4*12</f>
        <v>757.64380861136158</v>
      </c>
      <c r="I27" s="387">
        <f>G27*H27-16475.59</f>
        <v>2076428.9992832001</v>
      </c>
      <c r="J27" s="386">
        <f>J25-J26</f>
        <v>-7.9679302871227264E-5</v>
      </c>
      <c r="K27" s="167" t="s">
        <v>114</v>
      </c>
      <c r="L27" s="6"/>
    </row>
    <row r="28" spans="1:12" ht="18.75" x14ac:dyDescent="0.3">
      <c r="A28" s="69" t="s">
        <v>90</v>
      </c>
      <c r="B28" s="73"/>
      <c r="C28" s="73"/>
      <c r="D28" s="306"/>
      <c r="E28" s="70"/>
      <c r="F28" s="71"/>
      <c r="G28" s="174"/>
      <c r="H28" s="149"/>
      <c r="I28" s="388">
        <f>SUM(I26:I27)</f>
        <v>2534497.8110028803</v>
      </c>
      <c r="L28" s="172"/>
    </row>
    <row r="29" spans="1:12" s="6" customFormat="1" ht="16.5" hidden="1" x14ac:dyDescent="0.25">
      <c r="A29" s="748" t="s">
        <v>160</v>
      </c>
      <c r="B29" s="748"/>
      <c r="C29" s="748"/>
      <c r="D29" s="748"/>
      <c r="E29" s="748"/>
      <c r="F29" s="748"/>
      <c r="G29" s="748"/>
      <c r="H29" s="748"/>
      <c r="I29" s="169"/>
      <c r="J29" s="167"/>
      <c r="K29" s="168"/>
    </row>
    <row r="30" spans="1:12" s="6" customFormat="1" ht="16.5" hidden="1" x14ac:dyDescent="0.25">
      <c r="A30" s="536" t="s">
        <v>58</v>
      </c>
      <c r="B30" s="539" t="s">
        <v>149</v>
      </c>
      <c r="C30" s="704"/>
      <c r="D30" s="550" t="s">
        <v>150</v>
      </c>
      <c r="E30" s="626"/>
      <c r="F30" s="626"/>
      <c r="G30" s="626"/>
      <c r="H30" s="551"/>
      <c r="I30" s="169"/>
      <c r="J30" s="167"/>
      <c r="K30" s="168"/>
    </row>
    <row r="31" spans="1:12" s="6" customFormat="1" ht="16.5" hidden="1" x14ac:dyDescent="0.25">
      <c r="A31" s="537"/>
      <c r="B31" s="541"/>
      <c r="C31" s="542"/>
      <c r="D31" s="564" t="s">
        <v>151</v>
      </c>
      <c r="E31" s="536" t="s">
        <v>152</v>
      </c>
      <c r="F31" s="699" t="s">
        <v>153</v>
      </c>
      <c r="G31" s="536" t="s">
        <v>159</v>
      </c>
      <c r="H31" s="536" t="s">
        <v>6</v>
      </c>
      <c r="I31" s="169"/>
      <c r="J31" s="167"/>
      <c r="K31" s="168"/>
    </row>
    <row r="32" spans="1:12" s="6" customFormat="1" ht="16.5" hidden="1" x14ac:dyDescent="0.25">
      <c r="A32" s="538"/>
      <c r="B32" s="543"/>
      <c r="C32" s="544"/>
      <c r="D32" s="700"/>
      <c r="E32" s="538"/>
      <c r="F32" s="549"/>
      <c r="G32" s="538"/>
      <c r="H32" s="538"/>
      <c r="I32" s="169"/>
      <c r="J32" s="167"/>
      <c r="K32" s="168"/>
    </row>
    <row r="33" spans="1:11" s="6" customFormat="1" ht="16.5" hidden="1" x14ac:dyDescent="0.25">
      <c r="A33" s="205">
        <v>1</v>
      </c>
      <c r="B33" s="550">
        <v>2</v>
      </c>
      <c r="C33" s="551"/>
      <c r="D33" s="205">
        <v>3</v>
      </c>
      <c r="E33" s="205">
        <v>4</v>
      </c>
      <c r="F33" s="205">
        <v>5</v>
      </c>
      <c r="G33" s="205">
        <v>6</v>
      </c>
      <c r="H33" s="205">
        <v>7</v>
      </c>
      <c r="I33" s="169"/>
      <c r="J33" s="167"/>
      <c r="K33" s="168"/>
    </row>
    <row r="34" spans="1:11" s="6" customFormat="1" ht="16.5" hidden="1" x14ac:dyDescent="0.25">
      <c r="A34" s="204" t="s">
        <v>91</v>
      </c>
      <c r="B34" s="204">
        <v>0.24</v>
      </c>
      <c r="C34" s="280">
        <v>1</v>
      </c>
      <c r="D34" s="139">
        <v>2074.6</v>
      </c>
      <c r="E34" s="102">
        <f t="shared" ref="E34:E35" si="0">D34*12</f>
        <v>24895.199999999997</v>
      </c>
      <c r="F34" s="139">
        <f>18363.9*0.24</f>
        <v>4407.3360000000002</v>
      </c>
      <c r="G34" s="170">
        <f>F34*30.2%</f>
        <v>1331.015472</v>
      </c>
      <c r="H34" s="170">
        <v>0</v>
      </c>
      <c r="I34" s="169"/>
    </row>
    <row r="35" spans="1:11" s="6" customFormat="1" ht="15.6" hidden="1" customHeight="1" x14ac:dyDescent="0.25">
      <c r="A35" s="204" t="s">
        <v>155</v>
      </c>
      <c r="B35" s="550">
        <f>5.6*0.24</f>
        <v>1.3439999999999999</v>
      </c>
      <c r="C35" s="551"/>
      <c r="D35" s="139">
        <f>1302.85*B35</f>
        <v>1751.0303999999996</v>
      </c>
      <c r="E35" s="102">
        <f t="shared" si="0"/>
        <v>21012.364799999996</v>
      </c>
      <c r="F35" s="139">
        <f>64311.87*0.24</f>
        <v>15434.8488</v>
      </c>
      <c r="G35" s="170">
        <f>F35*30.2%</f>
        <v>4661.3243376</v>
      </c>
      <c r="H35" s="170">
        <v>0</v>
      </c>
    </row>
    <row r="36" spans="1:11" s="6" customFormat="1" ht="18.75" hidden="1" x14ac:dyDescent="0.25">
      <c r="A36" s="278"/>
      <c r="B36" s="745">
        <f>SUM(B34:C35)</f>
        <v>2.5839999999999996</v>
      </c>
      <c r="C36" s="746"/>
      <c r="D36" s="116">
        <f>SUM(D34:D35)</f>
        <v>3825.6303999999996</v>
      </c>
      <c r="E36" s="116">
        <f>SUM(E34:E35)</f>
        <v>45907.564799999993</v>
      </c>
      <c r="F36" s="116">
        <f>SUM(F34:F35)</f>
        <v>19842.184799999999</v>
      </c>
      <c r="G36" s="116">
        <f>SUM(G34:G35)</f>
        <v>5992.3398096000001</v>
      </c>
      <c r="H36" s="206"/>
      <c r="I36" s="156"/>
    </row>
    <row r="37" spans="1:11" ht="14.45" hidden="1" customHeight="1" x14ac:dyDescent="0.25">
      <c r="A37" s="748" t="s">
        <v>164</v>
      </c>
      <c r="B37" s="748"/>
      <c r="C37" s="748"/>
      <c r="D37" s="748"/>
      <c r="E37" s="748"/>
      <c r="F37" s="748"/>
      <c r="G37" s="748"/>
      <c r="H37" s="748"/>
      <c r="I37" s="140"/>
      <c r="J37" s="140"/>
    </row>
    <row r="38" spans="1:11" ht="28.9" hidden="1" customHeight="1" x14ac:dyDescent="0.25">
      <c r="A38" s="536" t="s">
        <v>58</v>
      </c>
      <c r="B38" s="539" t="s">
        <v>149</v>
      </c>
      <c r="C38" s="704"/>
      <c r="D38" s="545" t="s">
        <v>150</v>
      </c>
      <c r="E38" s="547"/>
      <c r="F38" s="281"/>
      <c r="G38" s="41"/>
    </row>
    <row r="39" spans="1:11" ht="14.45" hidden="1" customHeight="1" x14ac:dyDescent="0.25">
      <c r="A39" s="537"/>
      <c r="B39" s="541"/>
      <c r="C39" s="542"/>
      <c r="D39" s="564" t="s">
        <v>151</v>
      </c>
      <c r="E39" s="536" t="s">
        <v>159</v>
      </c>
      <c r="F39" s="536" t="s">
        <v>163</v>
      </c>
      <c r="G39" s="41"/>
    </row>
    <row r="40" spans="1:11" hidden="1" x14ac:dyDescent="0.25">
      <c r="A40" s="538"/>
      <c r="B40" s="543"/>
      <c r="C40" s="544"/>
      <c r="D40" s="700"/>
      <c r="E40" s="538"/>
      <c r="F40" s="538"/>
      <c r="G40" s="41"/>
    </row>
    <row r="41" spans="1:11" hidden="1" x14ac:dyDescent="0.25">
      <c r="A41" s="205">
        <v>1</v>
      </c>
      <c r="B41" s="550">
        <v>2</v>
      </c>
      <c r="C41" s="551"/>
      <c r="D41" s="205">
        <v>3</v>
      </c>
      <c r="E41" s="205">
        <v>6</v>
      </c>
      <c r="F41" s="205">
        <v>7</v>
      </c>
      <c r="G41" s="41"/>
    </row>
    <row r="42" spans="1:11" hidden="1" x14ac:dyDescent="0.25">
      <c r="A42" s="204" t="s">
        <v>155</v>
      </c>
      <c r="B42" s="550">
        <f>B35</f>
        <v>1.3439999999999999</v>
      </c>
      <c r="C42" s="551"/>
      <c r="D42" s="139">
        <v>4218.1400000000003</v>
      </c>
      <c r="E42" s="170">
        <f>D42*30.2%</f>
        <v>1273.8782800000001</v>
      </c>
      <c r="F42" s="170">
        <v>0</v>
      </c>
      <c r="G42" s="41"/>
    </row>
    <row r="43" spans="1:11" ht="18.75" hidden="1" x14ac:dyDescent="0.25">
      <c r="A43" s="278"/>
      <c r="B43" s="745">
        <f>SUM(B42:C42)</f>
        <v>1.3439999999999999</v>
      </c>
      <c r="C43" s="746"/>
      <c r="D43" s="116">
        <f>SUM(D42:D42)</f>
        <v>4218.1400000000003</v>
      </c>
      <c r="E43" s="116">
        <f>SUM(E42:E42)</f>
        <v>1273.8782800000001</v>
      </c>
      <c r="F43" s="206"/>
      <c r="G43" s="41"/>
    </row>
    <row r="44" spans="1:11" ht="15.75" hidden="1" x14ac:dyDescent="0.25">
      <c r="A44" s="747" t="s">
        <v>57</v>
      </c>
      <c r="B44" s="747"/>
      <c r="C44" s="747"/>
      <c r="D44" s="747"/>
      <c r="E44" s="747"/>
      <c r="F44" s="747"/>
      <c r="G44" s="156"/>
      <c r="H44" s="6"/>
      <c r="I44" s="6"/>
    </row>
    <row r="45" spans="1:11" ht="15.75" hidden="1" x14ac:dyDescent="0.25">
      <c r="A45" s="315" t="s">
        <v>79</v>
      </c>
      <c r="B45" s="6" t="str">
        <f>'инновации+добровольчество0,361'!B50</f>
        <v>25 командировки</v>
      </c>
      <c r="C45" s="6"/>
      <c r="D45" s="6"/>
      <c r="E45" s="6"/>
      <c r="F45" s="6"/>
      <c r="G45" s="156"/>
      <c r="H45" s="6"/>
      <c r="I45" s="6"/>
      <c r="K45" s="172"/>
    </row>
    <row r="46" spans="1:11" ht="15.75" hidden="1" x14ac:dyDescent="0.25">
      <c r="A46" s="6"/>
      <c r="B46" s="6"/>
      <c r="C46" s="6"/>
      <c r="D46" s="147">
        <f>D20</f>
        <v>0.27800000000000002</v>
      </c>
      <c r="E46" s="6"/>
      <c r="F46" s="6"/>
      <c r="G46" s="156"/>
      <c r="H46" s="6"/>
      <c r="I46" s="6"/>
    </row>
    <row r="47" spans="1:11" ht="15.75" hidden="1" x14ac:dyDescent="0.25">
      <c r="A47" s="740" t="s">
        <v>117</v>
      </c>
      <c r="B47" s="741"/>
      <c r="C47" s="306"/>
      <c r="D47" s="710" t="s">
        <v>11</v>
      </c>
      <c r="E47" s="710" t="s">
        <v>46</v>
      </c>
      <c r="F47" s="710" t="s">
        <v>15</v>
      </c>
      <c r="G47" s="735" t="s">
        <v>6</v>
      </c>
      <c r="H47" s="6"/>
      <c r="I47" s="6"/>
    </row>
    <row r="48" spans="1:11" ht="7.15" hidden="1" customHeight="1" x14ac:dyDescent="0.25">
      <c r="A48" s="742"/>
      <c r="B48" s="743"/>
      <c r="C48" s="306"/>
      <c r="D48" s="711"/>
      <c r="E48" s="711"/>
      <c r="F48" s="711"/>
      <c r="G48" s="736"/>
      <c r="H48" s="6"/>
      <c r="I48" s="6"/>
    </row>
    <row r="49" spans="1:12" ht="15.75" hidden="1" x14ac:dyDescent="0.25">
      <c r="A49" s="688">
        <v>1</v>
      </c>
      <c r="B49" s="689"/>
      <c r="C49" s="307"/>
      <c r="D49" s="306">
        <v>2</v>
      </c>
      <c r="E49" s="321">
        <v>3</v>
      </c>
      <c r="F49" s="306">
        <v>4</v>
      </c>
      <c r="G49" s="76" t="s">
        <v>66</v>
      </c>
      <c r="H49" s="6"/>
      <c r="I49" s="6"/>
    </row>
    <row r="50" spans="1:12" ht="15.75" hidden="1" x14ac:dyDescent="0.25">
      <c r="A50" s="690" t="str">
        <f>'инновации+добровольчество0,361'!A55</f>
        <v>Суточные</v>
      </c>
      <c r="B50" s="691"/>
      <c r="C50" s="309"/>
      <c r="D50" s="306" t="str">
        <f>'инновации+добровольчество0,361'!D55</f>
        <v>сутки</v>
      </c>
      <c r="E50" s="319">
        <f>D46</f>
        <v>0.27800000000000002</v>
      </c>
      <c r="F50" s="319">
        <f>'инновации+добровольчество0,361'!F55</f>
        <v>450</v>
      </c>
      <c r="G50" s="76">
        <v>0</v>
      </c>
      <c r="H50" s="6"/>
      <c r="I50" s="6"/>
    </row>
    <row r="51" spans="1:12" ht="15.75" hidden="1" x14ac:dyDescent="0.25">
      <c r="A51" s="690" t="str">
        <f>'инновации+добровольчество0,361'!A56</f>
        <v>Проезд</v>
      </c>
      <c r="B51" s="691"/>
      <c r="C51" s="309"/>
      <c r="D51" s="306" t="str">
        <f>'инновации+добровольчество0,361'!D56</f>
        <v xml:space="preserve">Ед. </v>
      </c>
      <c r="E51" s="319">
        <f>D46</f>
        <v>0.27800000000000002</v>
      </c>
      <c r="F51" s="319">
        <f>'инновации+добровольчество0,361'!F56</f>
        <v>9600</v>
      </c>
      <c r="G51" s="76">
        <v>0</v>
      </c>
      <c r="H51" s="6"/>
      <c r="I51" s="6"/>
      <c r="L51" s="175"/>
    </row>
    <row r="52" spans="1:12" ht="15.75" hidden="1" x14ac:dyDescent="0.25">
      <c r="A52" s="690" t="str">
        <f>'инновации+добровольчество0,361'!A57</f>
        <v xml:space="preserve">Проживание </v>
      </c>
      <c r="B52" s="691"/>
      <c r="C52" s="309"/>
      <c r="D52" s="306" t="str">
        <f>'инновации+добровольчество0,361'!D57</f>
        <v>сутки</v>
      </c>
      <c r="E52" s="319">
        <f>D46</f>
        <v>0.27800000000000002</v>
      </c>
      <c r="F52" s="319">
        <f>'инновации+добровольчество0,361'!F57</f>
        <v>3000</v>
      </c>
      <c r="G52" s="76">
        <v>0</v>
      </c>
      <c r="H52" s="6"/>
      <c r="I52" s="6"/>
      <c r="L52" s="175"/>
    </row>
    <row r="53" spans="1:12" ht="15.75" hidden="1" x14ac:dyDescent="0.25">
      <c r="A53" s="308" t="e">
        <f>'инновации+добровольчество0,361'!#REF!</f>
        <v>#REF!</v>
      </c>
      <c r="B53" s="309"/>
      <c r="C53" s="309"/>
      <c r="D53" s="306" t="e">
        <f>'инновации+добровольчество0,361'!#REF!</f>
        <v>#REF!</v>
      </c>
      <c r="E53" s="319">
        <f>D46</f>
        <v>0.27800000000000002</v>
      </c>
      <c r="F53" s="319" t="e">
        <f>'инновации+добровольчество0,361'!#REF!</f>
        <v>#REF!</v>
      </c>
      <c r="G53" s="76">
        <v>0</v>
      </c>
      <c r="H53" s="6"/>
      <c r="I53" s="6"/>
      <c r="L53" s="175"/>
    </row>
    <row r="54" spans="1:12" ht="18.75" hidden="1" x14ac:dyDescent="0.25">
      <c r="A54" s="721" t="s">
        <v>56</v>
      </c>
      <c r="B54" s="722"/>
      <c r="C54" s="317"/>
      <c r="D54" s="75"/>
      <c r="E54" s="75"/>
      <c r="F54" s="75"/>
      <c r="G54" s="251">
        <f>SUM(G50:G53)</f>
        <v>0</v>
      </c>
      <c r="H54" s="6"/>
      <c r="I54" s="6"/>
      <c r="L54" s="172"/>
    </row>
    <row r="55" spans="1:12" ht="15.75" x14ac:dyDescent="0.25">
      <c r="A55" s="713" t="s">
        <v>121</v>
      </c>
      <c r="B55" s="713"/>
      <c r="C55" s="713"/>
      <c r="D55" s="713"/>
      <c r="E55" s="713"/>
      <c r="F55" s="713"/>
      <c r="G55" s="156"/>
      <c r="H55" s="6"/>
      <c r="I55" s="6"/>
    </row>
    <row r="56" spans="1:12" ht="15.75" x14ac:dyDescent="0.25">
      <c r="A56" s="6"/>
      <c r="B56" s="6"/>
      <c r="C56" s="6"/>
      <c r="D56" s="147"/>
      <c r="E56" s="6"/>
      <c r="F56" s="148">
        <v>1</v>
      </c>
      <c r="G56" s="156"/>
      <c r="H56" s="6"/>
      <c r="I56" s="6"/>
    </row>
    <row r="57" spans="1:12" ht="15.75" x14ac:dyDescent="0.25">
      <c r="A57" s="687" t="s">
        <v>117</v>
      </c>
      <c r="B57" s="687"/>
      <c r="C57" s="306"/>
      <c r="D57" s="687" t="s">
        <v>11</v>
      </c>
      <c r="E57" s="710" t="s">
        <v>46</v>
      </c>
      <c r="F57" s="710" t="s">
        <v>15</v>
      </c>
      <c r="G57" s="735" t="s">
        <v>6</v>
      </c>
      <c r="H57" s="6"/>
      <c r="I57" s="6"/>
    </row>
    <row r="58" spans="1:12" ht="13.9" customHeight="1" x14ac:dyDescent="0.25">
      <c r="A58" s="687"/>
      <c r="B58" s="687"/>
      <c r="C58" s="306"/>
      <c r="D58" s="687"/>
      <c r="E58" s="711"/>
      <c r="F58" s="711"/>
      <c r="G58" s="736"/>
      <c r="H58" s="6"/>
      <c r="I58" s="6"/>
    </row>
    <row r="59" spans="1:12" ht="15.75" x14ac:dyDescent="0.25">
      <c r="A59" s="688">
        <v>1</v>
      </c>
      <c r="B59" s="689"/>
      <c r="C59" s="307"/>
      <c r="D59" s="306">
        <v>2</v>
      </c>
      <c r="E59" s="442">
        <v>3</v>
      </c>
      <c r="F59" s="442">
        <v>4</v>
      </c>
      <c r="G59" s="443" t="s">
        <v>66</v>
      </c>
      <c r="H59" s="6"/>
      <c r="I59" s="6"/>
    </row>
    <row r="60" spans="1:12" ht="25.5" x14ac:dyDescent="0.25">
      <c r="A60" s="460" t="s">
        <v>346</v>
      </c>
      <c r="B60" s="318"/>
      <c r="C60" s="318"/>
      <c r="D60" s="306"/>
      <c r="E60" s="465"/>
      <c r="F60" s="465"/>
      <c r="G60" s="443"/>
      <c r="H60" s="6"/>
      <c r="I60" s="6"/>
    </row>
    <row r="61" spans="1:12" ht="15.75" x14ac:dyDescent="0.25">
      <c r="A61" s="240" t="s">
        <v>347</v>
      </c>
      <c r="B61" s="318"/>
      <c r="C61" s="318"/>
      <c r="D61" s="306" t="s">
        <v>82</v>
      </c>
      <c r="E61" s="323">
        <v>12</v>
      </c>
      <c r="F61" s="323">
        <v>1500</v>
      </c>
      <c r="G61" s="443">
        <f t="shared" ref="G61:G75" si="1">E61*F61</f>
        <v>18000</v>
      </c>
      <c r="H61" s="6"/>
      <c r="I61" s="6"/>
    </row>
    <row r="62" spans="1:12" ht="15.75" x14ac:dyDescent="0.25">
      <c r="A62" s="240" t="s">
        <v>348</v>
      </c>
      <c r="B62" s="318"/>
      <c r="C62" s="318"/>
      <c r="D62" s="306" t="s">
        <v>82</v>
      </c>
      <c r="E62" s="323">
        <v>1</v>
      </c>
      <c r="F62" s="323">
        <v>7500</v>
      </c>
      <c r="G62" s="443">
        <f t="shared" si="1"/>
        <v>7500</v>
      </c>
      <c r="H62" s="6"/>
      <c r="I62" s="6"/>
    </row>
    <row r="63" spans="1:12" ht="15.75" x14ac:dyDescent="0.25">
      <c r="A63" s="240" t="s">
        <v>349</v>
      </c>
      <c r="B63" s="318"/>
      <c r="C63" s="318"/>
      <c r="D63" s="306" t="s">
        <v>82</v>
      </c>
      <c r="E63" s="323">
        <v>200</v>
      </c>
      <c r="F63" s="323">
        <v>60</v>
      </c>
      <c r="G63" s="443">
        <f t="shared" si="1"/>
        <v>12000</v>
      </c>
      <c r="H63" s="6"/>
      <c r="I63" s="6"/>
    </row>
    <row r="64" spans="1:12" ht="15.75" x14ac:dyDescent="0.25">
      <c r="A64" s="461" t="s">
        <v>350</v>
      </c>
      <c r="B64" s="318"/>
      <c r="C64" s="318"/>
      <c r="D64" s="306"/>
      <c r="E64" s="323"/>
      <c r="F64" s="323"/>
      <c r="G64" s="443"/>
      <c r="H64" s="6"/>
      <c r="I64" s="6"/>
    </row>
    <row r="65" spans="1:9" ht="15.75" x14ac:dyDescent="0.25">
      <c r="A65" s="88" t="s">
        <v>351</v>
      </c>
      <c r="B65" s="318"/>
      <c r="C65" s="318"/>
      <c r="D65" s="306" t="s">
        <v>119</v>
      </c>
      <c r="E65" s="85">
        <v>6</v>
      </c>
      <c r="F65" s="466">
        <v>9600</v>
      </c>
      <c r="G65" s="443">
        <f t="shared" si="1"/>
        <v>57600</v>
      </c>
      <c r="H65" s="6"/>
      <c r="I65" s="6"/>
    </row>
    <row r="66" spans="1:9" ht="15.75" x14ac:dyDescent="0.25">
      <c r="A66" s="176" t="s">
        <v>352</v>
      </c>
      <c r="B66" s="318"/>
      <c r="C66" s="318"/>
      <c r="D66" s="306" t="s">
        <v>120</v>
      </c>
      <c r="E66" s="85">
        <v>12</v>
      </c>
      <c r="F66" s="466">
        <v>450</v>
      </c>
      <c r="G66" s="443">
        <f t="shared" si="1"/>
        <v>5400</v>
      </c>
      <c r="H66" s="6"/>
      <c r="I66" s="6"/>
    </row>
    <row r="67" spans="1:9" ht="15.75" x14ac:dyDescent="0.25">
      <c r="A67" s="205" t="s">
        <v>353</v>
      </c>
      <c r="B67" s="318"/>
      <c r="C67" s="318"/>
      <c r="D67" s="306" t="s">
        <v>120</v>
      </c>
      <c r="E67" s="85">
        <v>6</v>
      </c>
      <c r="F67" s="466">
        <v>1500</v>
      </c>
      <c r="G67" s="443">
        <f t="shared" si="1"/>
        <v>9000</v>
      </c>
      <c r="H67" s="6"/>
      <c r="I67" s="6"/>
    </row>
    <row r="68" spans="1:9" ht="15.75" x14ac:dyDescent="0.25">
      <c r="A68" s="462" t="s">
        <v>207</v>
      </c>
      <c r="B68" s="318"/>
      <c r="C68" s="318"/>
      <c r="D68" s="306"/>
      <c r="E68" s="85"/>
      <c r="F68" s="466"/>
      <c r="G68" s="443"/>
      <c r="H68" s="6"/>
      <c r="I68" s="6"/>
    </row>
    <row r="69" spans="1:9" ht="15.75" x14ac:dyDescent="0.25">
      <c r="A69" s="88" t="s">
        <v>354</v>
      </c>
      <c r="B69" s="318"/>
      <c r="C69" s="318"/>
      <c r="D69" s="306" t="s">
        <v>119</v>
      </c>
      <c r="E69" s="85">
        <v>10</v>
      </c>
      <c r="F69" s="466">
        <v>9600</v>
      </c>
      <c r="G69" s="443">
        <f t="shared" si="1"/>
        <v>96000</v>
      </c>
      <c r="H69" s="6"/>
      <c r="I69" s="6"/>
    </row>
    <row r="70" spans="1:9" ht="15.75" x14ac:dyDescent="0.25">
      <c r="A70" s="176" t="s">
        <v>355</v>
      </c>
      <c r="B70" s="318"/>
      <c r="C70" s="318"/>
      <c r="D70" s="306" t="s">
        <v>120</v>
      </c>
      <c r="E70" s="85">
        <v>20</v>
      </c>
      <c r="F70" s="466">
        <v>450</v>
      </c>
      <c r="G70" s="443">
        <f t="shared" si="1"/>
        <v>9000</v>
      </c>
      <c r="H70" s="6"/>
      <c r="I70" s="6"/>
    </row>
    <row r="71" spans="1:9" ht="15.75" x14ac:dyDescent="0.25">
      <c r="A71" s="205" t="s">
        <v>356</v>
      </c>
      <c r="B71" s="318"/>
      <c r="C71" s="318"/>
      <c r="D71" s="306" t="s">
        <v>120</v>
      </c>
      <c r="E71" s="85">
        <v>20</v>
      </c>
      <c r="F71" s="466">
        <v>1500</v>
      </c>
      <c r="G71" s="443">
        <f t="shared" si="1"/>
        <v>30000</v>
      </c>
      <c r="H71" s="6"/>
      <c r="I71" s="6"/>
    </row>
    <row r="72" spans="1:9" ht="25.5" x14ac:dyDescent="0.25">
      <c r="A72" s="463" t="s">
        <v>357</v>
      </c>
      <c r="B72" s="458"/>
      <c r="C72" s="318"/>
      <c r="D72" s="306"/>
      <c r="E72" s="85"/>
      <c r="F72" s="466"/>
      <c r="G72" s="443"/>
      <c r="H72" s="6"/>
      <c r="I72" s="6"/>
    </row>
    <row r="73" spans="1:9" ht="15.75" x14ac:dyDescent="0.25">
      <c r="A73" s="88" t="s">
        <v>354</v>
      </c>
      <c r="B73" s="458"/>
      <c r="C73" s="318"/>
      <c r="D73" s="306" t="s">
        <v>119</v>
      </c>
      <c r="E73" s="85">
        <v>10</v>
      </c>
      <c r="F73" s="466">
        <v>9600</v>
      </c>
      <c r="G73" s="443">
        <f t="shared" si="1"/>
        <v>96000</v>
      </c>
      <c r="H73" s="6"/>
      <c r="I73" s="6"/>
    </row>
    <row r="74" spans="1:9" ht="15.75" x14ac:dyDescent="0.25">
      <c r="A74" s="176" t="s">
        <v>355</v>
      </c>
      <c r="B74" s="458"/>
      <c r="C74" s="318"/>
      <c r="D74" s="306" t="s">
        <v>120</v>
      </c>
      <c r="E74" s="85">
        <v>50</v>
      </c>
      <c r="F74" s="466">
        <v>450</v>
      </c>
      <c r="G74" s="443">
        <f t="shared" si="1"/>
        <v>22500</v>
      </c>
      <c r="H74" s="6"/>
      <c r="I74" s="6"/>
    </row>
    <row r="75" spans="1:9" ht="15.75" x14ac:dyDescent="0.25">
      <c r="A75" s="205" t="s">
        <v>356</v>
      </c>
      <c r="B75" s="458"/>
      <c r="C75" s="318"/>
      <c r="D75" s="306" t="s">
        <v>120</v>
      </c>
      <c r="E75" s="85">
        <v>40</v>
      </c>
      <c r="F75" s="466">
        <v>1500</v>
      </c>
      <c r="G75" s="443">
        <f t="shared" si="1"/>
        <v>60000</v>
      </c>
      <c r="H75" s="6"/>
      <c r="I75" s="6"/>
    </row>
    <row r="76" spans="1:9" ht="31.5" customHeight="1" x14ac:dyDescent="0.25">
      <c r="A76" s="464" t="s">
        <v>208</v>
      </c>
      <c r="B76" s="458"/>
      <c r="C76" s="318"/>
      <c r="D76" s="306" t="s">
        <v>82</v>
      </c>
      <c r="E76" s="85">
        <v>154</v>
      </c>
      <c r="F76" s="466">
        <v>500</v>
      </c>
      <c r="G76" s="443">
        <f t="shared" ref="G76:G80" si="2">E76*F76</f>
        <v>77000</v>
      </c>
      <c r="H76" s="6"/>
      <c r="I76" s="6"/>
    </row>
    <row r="77" spans="1:9" ht="15.75" x14ac:dyDescent="0.25">
      <c r="A77" s="464" t="s">
        <v>209</v>
      </c>
      <c r="B77" s="459"/>
      <c r="C77" s="318"/>
      <c r="D77" s="306" t="s">
        <v>82</v>
      </c>
      <c r="E77" s="85">
        <v>300</v>
      </c>
      <c r="F77" s="466">
        <v>165.05</v>
      </c>
      <c r="G77" s="443">
        <f t="shared" si="2"/>
        <v>49515</v>
      </c>
      <c r="H77" s="6"/>
      <c r="I77" s="6"/>
    </row>
    <row r="78" spans="1:9" ht="15.75" x14ac:dyDescent="0.25">
      <c r="A78" s="395" t="s">
        <v>358</v>
      </c>
      <c r="B78" s="459"/>
      <c r="C78" s="318"/>
      <c r="D78" s="306" t="s">
        <v>300</v>
      </c>
      <c r="E78" s="85">
        <v>1</v>
      </c>
      <c r="F78" s="466">
        <v>40485</v>
      </c>
      <c r="G78" s="443">
        <f t="shared" si="2"/>
        <v>40485</v>
      </c>
      <c r="H78" s="6"/>
      <c r="I78" s="6"/>
    </row>
    <row r="79" spans="1:9" ht="15.75" x14ac:dyDescent="0.25">
      <c r="A79" s="556" t="s">
        <v>275</v>
      </c>
      <c r="B79" s="749"/>
      <c r="C79" s="318"/>
      <c r="D79" s="306" t="s">
        <v>119</v>
      </c>
      <c r="E79" s="444">
        <v>50</v>
      </c>
      <c r="F79" s="445">
        <v>1000</v>
      </c>
      <c r="G79" s="443">
        <f t="shared" si="2"/>
        <v>50000</v>
      </c>
      <c r="H79" s="6"/>
      <c r="I79" s="6"/>
    </row>
    <row r="80" spans="1:9" ht="35.25" customHeight="1" x14ac:dyDescent="0.25">
      <c r="A80" s="750" t="s">
        <v>344</v>
      </c>
      <c r="B80" s="751"/>
      <c r="C80" s="453"/>
      <c r="D80" s="454" t="s">
        <v>345</v>
      </c>
      <c r="E80" s="455">
        <f>D20</f>
        <v>0.27800000000000002</v>
      </c>
      <c r="F80" s="456">
        <v>300000</v>
      </c>
      <c r="G80" s="457">
        <f t="shared" si="2"/>
        <v>83400.000000000015</v>
      </c>
      <c r="H80" s="6"/>
      <c r="I80" s="6"/>
    </row>
    <row r="81" spans="1:11" ht="14.45" customHeight="1" x14ac:dyDescent="0.25">
      <c r="A81" s="720" t="s">
        <v>78</v>
      </c>
      <c r="B81" s="720"/>
      <c r="C81" s="406"/>
      <c r="D81" s="75"/>
      <c r="E81" s="75"/>
      <c r="F81" s="152"/>
      <c r="G81" s="419">
        <f>SUM(G61:G80)</f>
        <v>723400</v>
      </c>
      <c r="H81" s="6"/>
      <c r="I81" s="6"/>
    </row>
    <row r="82" spans="1:11" ht="15.75" x14ac:dyDescent="0.25">
      <c r="A82" s="734"/>
      <c r="B82" s="734"/>
      <c r="C82" s="734"/>
      <c r="D82" s="734"/>
      <c r="E82" s="734"/>
      <c r="F82" s="734"/>
      <c r="G82" s="332"/>
      <c r="H82" s="332"/>
      <c r="I82" s="6"/>
      <c r="J82" s="6"/>
      <c r="K82" s="6"/>
    </row>
    <row r="83" spans="1:11" ht="14.45" customHeight="1" x14ac:dyDescent="0.25">
      <c r="A83" s="582" t="s">
        <v>214</v>
      </c>
      <c r="B83" s="582"/>
      <c r="C83" s="582"/>
      <c r="D83" s="582"/>
      <c r="E83" s="582"/>
      <c r="F83" s="582"/>
      <c r="G83" s="582"/>
      <c r="H83" s="582"/>
    </row>
    <row r="84" spans="1:11" ht="14.45" customHeight="1" x14ac:dyDescent="0.25">
      <c r="A84" s="296"/>
      <c r="B84" s="296"/>
      <c r="C84" s="293"/>
      <c r="D84" s="296"/>
      <c r="E84" s="293"/>
      <c r="F84" s="293">
        <f>D20</f>
        <v>0.27800000000000002</v>
      </c>
      <c r="G84" s="296"/>
      <c r="H84" s="293"/>
    </row>
    <row r="85" spans="1:11" s="6" customFormat="1" ht="31.5" customHeight="1" x14ac:dyDescent="0.25">
      <c r="A85" s="275" t="s">
        <v>0</v>
      </c>
      <c r="B85" s="579" t="s">
        <v>1</v>
      </c>
      <c r="C85" s="92"/>
      <c r="D85" s="579" t="s">
        <v>2</v>
      </c>
      <c r="E85" s="526" t="s">
        <v>3</v>
      </c>
      <c r="F85" s="527"/>
      <c r="G85" s="738" t="s">
        <v>35</v>
      </c>
      <c r="H85" s="92" t="s">
        <v>5</v>
      </c>
      <c r="I85" s="579" t="s">
        <v>6</v>
      </c>
    </row>
    <row r="86" spans="1:11" s="6" customFormat="1" ht="30" x14ac:dyDescent="0.25">
      <c r="A86" s="328"/>
      <c r="B86" s="737"/>
      <c r="C86" s="92"/>
      <c r="D86" s="737"/>
      <c r="E86" s="92" t="s">
        <v>292</v>
      </c>
      <c r="F86" s="92" t="s">
        <v>295</v>
      </c>
      <c r="G86" s="744"/>
      <c r="H86" s="92" t="s">
        <v>49</v>
      </c>
      <c r="I86" s="737"/>
    </row>
    <row r="87" spans="1:11" s="6" customFormat="1" ht="15.75" x14ac:dyDescent="0.25">
      <c r="A87" s="329"/>
      <c r="B87" s="580"/>
      <c r="C87" s="92"/>
      <c r="D87" s="580"/>
      <c r="E87" s="92" t="s">
        <v>4</v>
      </c>
      <c r="F87" s="49"/>
      <c r="G87" s="739"/>
      <c r="H87" s="92" t="s">
        <v>294</v>
      </c>
      <c r="I87" s="580"/>
    </row>
    <row r="88" spans="1:11" s="6" customFormat="1" ht="15.75" x14ac:dyDescent="0.25">
      <c r="A88" s="705">
        <v>1</v>
      </c>
      <c r="B88" s="579">
        <v>2</v>
      </c>
      <c r="C88" s="92"/>
      <c r="D88" s="579">
        <v>3</v>
      </c>
      <c r="E88" s="579" t="s">
        <v>293</v>
      </c>
      <c r="F88" s="579">
        <v>5</v>
      </c>
      <c r="G88" s="738" t="s">
        <v>7</v>
      </c>
      <c r="H88" s="92" t="s">
        <v>50</v>
      </c>
      <c r="I88" s="579" t="s">
        <v>51</v>
      </c>
    </row>
    <row r="89" spans="1:11" s="6" customFormat="1" ht="15.75" x14ac:dyDescent="0.25">
      <c r="A89" s="706"/>
      <c r="B89" s="580"/>
      <c r="C89" s="92"/>
      <c r="D89" s="580"/>
      <c r="E89" s="580"/>
      <c r="F89" s="580"/>
      <c r="G89" s="739"/>
      <c r="H89" s="50">
        <v>1774.4</v>
      </c>
      <c r="I89" s="580"/>
    </row>
    <row r="90" spans="1:11" s="6" customFormat="1" ht="15.75" x14ac:dyDescent="0.25">
      <c r="A90" s="330" t="str">
        <f>'инновации+добровольчество0,361'!A83</f>
        <v>Заведующий МЦ</v>
      </c>
      <c r="B90" s="82">
        <v>152187.70000000001</v>
      </c>
      <c r="C90" s="82"/>
      <c r="D90" s="92">
        <f>1*F84</f>
        <v>0.27800000000000002</v>
      </c>
      <c r="E90" s="54">
        <f>D90*1774.4</f>
        <v>493.28320000000008</v>
      </c>
      <c r="F90" s="53">
        <v>1</v>
      </c>
      <c r="G90" s="54">
        <f>E90/F90</f>
        <v>493.28320000000008</v>
      </c>
      <c r="H90" s="52">
        <f t="shared" ref="H90:H95" si="3">(B90*1.302)*12/1774.4</f>
        <v>1340.0476920649235</v>
      </c>
      <c r="I90" s="54">
        <f>G90*H90</f>
        <v>661023.0136944002</v>
      </c>
    </row>
    <row r="91" spans="1:11" s="6" customFormat="1" ht="15.75" x14ac:dyDescent="0.25">
      <c r="A91" s="330" t="s">
        <v>404</v>
      </c>
      <c r="B91" s="82">
        <v>137937.09</v>
      </c>
      <c r="C91" s="82"/>
      <c r="D91" s="92">
        <f>1*F84</f>
        <v>0.27800000000000002</v>
      </c>
      <c r="E91" s="54">
        <f>D90*1774.4</f>
        <v>493.28320000000008</v>
      </c>
      <c r="F91" s="53">
        <v>1</v>
      </c>
      <c r="G91" s="54">
        <f>E91/F91</f>
        <v>493.28320000000008</v>
      </c>
      <c r="H91" s="52">
        <f t="shared" si="3"/>
        <v>1214.5677942741206</v>
      </c>
      <c r="I91" s="54">
        <f>G91*H91-50706.1</f>
        <v>548419.78817647998</v>
      </c>
    </row>
    <row r="92" spans="1:11" s="6" customFormat="1" ht="15.75" x14ac:dyDescent="0.25">
      <c r="A92" s="330" t="str">
        <f>'инновации+добровольчество0,361'!A85</f>
        <v>Водитель</v>
      </c>
      <c r="B92" s="34">
        <v>51617.98</v>
      </c>
      <c r="C92" s="160"/>
      <c r="D92" s="92">
        <f>1*F84</f>
        <v>0.27800000000000002</v>
      </c>
      <c r="E92" s="54">
        <f>D92*1774.4</f>
        <v>493.28320000000008</v>
      </c>
      <c r="F92" s="53">
        <v>1</v>
      </c>
      <c r="G92" s="54">
        <f t="shared" ref="G92:G94" si="4">E92/F92</f>
        <v>493.28320000000008</v>
      </c>
      <c r="H92" s="52">
        <f t="shared" si="3"/>
        <v>454.50818277727683</v>
      </c>
      <c r="I92" s="54">
        <f>G92*H92</f>
        <v>224201.25082656005</v>
      </c>
    </row>
    <row r="93" spans="1:11" s="6" customFormat="1" ht="15.75" x14ac:dyDescent="0.25">
      <c r="A93" s="330" t="str">
        <f>'инновации+добровольчество0,361'!A86</f>
        <v>Рабочий по обслуживанию здания</v>
      </c>
      <c r="B93" s="54">
        <v>51618.9</v>
      </c>
      <c r="C93" s="54"/>
      <c r="D93" s="92">
        <f>0.5*F84</f>
        <v>0.13900000000000001</v>
      </c>
      <c r="E93" s="54">
        <f>D93*1774.4</f>
        <v>246.64160000000004</v>
      </c>
      <c r="F93" s="53">
        <v>1</v>
      </c>
      <c r="G93" s="54">
        <f t="shared" si="4"/>
        <v>246.64160000000004</v>
      </c>
      <c r="H93" s="52">
        <f t="shared" si="3"/>
        <v>454.51628358881879</v>
      </c>
      <c r="I93" s="54">
        <f>G93*H93</f>
        <v>112102.62341040003</v>
      </c>
    </row>
    <row r="94" spans="1:11" s="6" customFormat="1" ht="15.75" x14ac:dyDescent="0.25">
      <c r="A94" s="330" t="str">
        <f>'инновации+добровольчество0,361'!A87</f>
        <v>Уборщик служебных помещений</v>
      </c>
      <c r="B94" s="34">
        <v>51618.9</v>
      </c>
      <c r="C94" s="291"/>
      <c r="D94" s="92">
        <f>1*F84</f>
        <v>0.27800000000000002</v>
      </c>
      <c r="E94" s="54">
        <f>D94*1774.4</f>
        <v>493.28320000000008</v>
      </c>
      <c r="F94" s="53">
        <v>1</v>
      </c>
      <c r="G94" s="54">
        <f t="shared" si="4"/>
        <v>493.28320000000008</v>
      </c>
      <c r="H94" s="52">
        <f t="shared" si="3"/>
        <v>454.51628358881879</v>
      </c>
      <c r="I94" s="54">
        <f>G94*H94</f>
        <v>224205.24682080006</v>
      </c>
      <c r="J94" s="156"/>
    </row>
    <row r="95" spans="1:11" s="6" customFormat="1" ht="15.75" x14ac:dyDescent="0.25">
      <c r="A95" s="330" t="s">
        <v>274</v>
      </c>
      <c r="B95" s="34">
        <v>88487.9</v>
      </c>
      <c r="C95" s="291"/>
      <c r="D95" s="92">
        <f>1*F84</f>
        <v>0.27800000000000002</v>
      </c>
      <c r="E95" s="54">
        <f>D95*1774.4</f>
        <v>493.28320000000008</v>
      </c>
      <c r="F95" s="53">
        <v>1</v>
      </c>
      <c r="G95" s="54">
        <f t="shared" ref="G95" si="5">E95/F95</f>
        <v>493.28320000000008</v>
      </c>
      <c r="H95" s="52">
        <f t="shared" si="3"/>
        <v>779.15630613165001</v>
      </c>
      <c r="I95" s="54">
        <f>G95*H95</f>
        <v>384344.71598879999</v>
      </c>
      <c r="J95" s="156"/>
    </row>
    <row r="96" spans="1:11" s="6" customFormat="1" ht="15.75" x14ac:dyDescent="0.25">
      <c r="A96" s="696" t="s">
        <v>28</v>
      </c>
      <c r="B96" s="697"/>
      <c r="C96" s="697"/>
      <c r="D96" s="697"/>
      <c r="E96" s="697"/>
      <c r="F96" s="698"/>
      <c r="G96" s="312"/>
      <c r="H96" s="312"/>
      <c r="I96" s="389">
        <f>SUM(I90:I95)</f>
        <v>2154296.6389174401</v>
      </c>
    </row>
    <row r="97" spans="1:9" ht="18.75" x14ac:dyDescent="0.25">
      <c r="A97" s="296"/>
      <c r="B97" s="140"/>
      <c r="C97" s="140"/>
      <c r="D97" s="195"/>
      <c r="E97" s="195"/>
      <c r="F97" s="195"/>
      <c r="G97" s="195"/>
      <c r="H97" s="196"/>
    </row>
    <row r="98" spans="1:9" ht="18.75" x14ac:dyDescent="0.25">
      <c r="A98" s="296"/>
      <c r="B98" s="140"/>
      <c r="C98" s="140"/>
      <c r="D98" s="195"/>
      <c r="E98" s="195"/>
      <c r="F98" s="195"/>
      <c r="G98" s="195"/>
      <c r="H98" s="196"/>
    </row>
    <row r="99" spans="1:9" ht="14.45" hidden="1" customHeight="1" x14ac:dyDescent="0.25">
      <c r="A99" s="582" t="s">
        <v>267</v>
      </c>
      <c r="B99" s="582"/>
      <c r="C99" s="582"/>
      <c r="D99" s="528"/>
      <c r="E99" s="528"/>
      <c r="F99" s="528"/>
      <c r="G99" s="528"/>
      <c r="H99" s="528"/>
    </row>
    <row r="100" spans="1:9" ht="14.45" hidden="1" customHeight="1" x14ac:dyDescent="0.25">
      <c r="A100" s="536" t="s">
        <v>58</v>
      </c>
      <c r="B100" s="539" t="s">
        <v>149</v>
      </c>
      <c r="C100" s="540"/>
      <c r="D100" s="545"/>
      <c r="E100" s="546"/>
      <c r="F100" s="547"/>
      <c r="G100" s="115"/>
      <c r="H100" s="115"/>
    </row>
    <row r="101" spans="1:9" ht="14.45" hidden="1" customHeight="1" x14ac:dyDescent="0.25">
      <c r="A101" s="537"/>
      <c r="B101" s="541"/>
      <c r="C101" s="542"/>
      <c r="D101" s="548" t="s">
        <v>153</v>
      </c>
      <c r="E101" s="537" t="s">
        <v>159</v>
      </c>
      <c r="F101" s="537" t="s">
        <v>6</v>
      </c>
      <c r="G101" s="41"/>
    </row>
    <row r="102" spans="1:9" hidden="1" x14ac:dyDescent="0.25">
      <c r="A102" s="538"/>
      <c r="B102" s="543"/>
      <c r="C102" s="544"/>
      <c r="D102" s="549"/>
      <c r="E102" s="538"/>
      <c r="F102" s="538"/>
      <c r="G102" s="41"/>
    </row>
    <row r="103" spans="1:9" hidden="1" x14ac:dyDescent="0.25">
      <c r="A103" s="157">
        <v>1</v>
      </c>
      <c r="B103" s="545">
        <v>2</v>
      </c>
      <c r="C103" s="547"/>
      <c r="D103" s="157">
        <v>5</v>
      </c>
      <c r="E103" s="157">
        <v>6</v>
      </c>
      <c r="F103" s="157">
        <v>7</v>
      </c>
      <c r="G103" s="41"/>
    </row>
    <row r="104" spans="1:9" hidden="1" x14ac:dyDescent="0.25">
      <c r="A104" s="204" t="s">
        <v>156</v>
      </c>
      <c r="B104" s="390">
        <v>0</v>
      </c>
      <c r="C104" s="280"/>
      <c r="D104" s="139">
        <v>82821.36</v>
      </c>
      <c r="E104" s="170">
        <f t="shared" ref="E104:E106" si="6">D104*30.2%</f>
        <v>25012.050719999999</v>
      </c>
      <c r="F104" s="170">
        <f>B104*(D104+E104)</f>
        <v>0</v>
      </c>
      <c r="G104" s="41"/>
    </row>
    <row r="105" spans="1:9" hidden="1" x14ac:dyDescent="0.25">
      <c r="A105" s="204" t="s">
        <v>157</v>
      </c>
      <c r="B105" s="390">
        <v>0</v>
      </c>
      <c r="C105" s="280"/>
      <c r="D105" s="139">
        <v>41405.160000000003</v>
      </c>
      <c r="E105" s="170">
        <f t="shared" si="6"/>
        <v>12504.358320000001</v>
      </c>
      <c r="F105" s="170">
        <f t="shared" ref="F105" si="7">B105*(D105+E105)</f>
        <v>0</v>
      </c>
      <c r="G105" s="41"/>
    </row>
    <row r="106" spans="1:9" hidden="1" x14ac:dyDescent="0.25">
      <c r="A106" s="204" t="s">
        <v>139</v>
      </c>
      <c r="B106" s="390">
        <v>0</v>
      </c>
      <c r="C106" s="280"/>
      <c r="D106" s="139">
        <v>82802.039999999994</v>
      </c>
      <c r="E106" s="170">
        <f t="shared" si="6"/>
        <v>25006.216079999998</v>
      </c>
      <c r="F106" s="170"/>
      <c r="G106" s="41"/>
    </row>
    <row r="107" spans="1:9" hidden="1" x14ac:dyDescent="0.25">
      <c r="A107" s="142"/>
      <c r="B107" s="278">
        <v>0</v>
      </c>
      <c r="C107" s="143"/>
      <c r="D107" s="116">
        <v>0</v>
      </c>
      <c r="E107" s="116">
        <v>0</v>
      </c>
      <c r="F107" s="408"/>
      <c r="G107" s="41"/>
    </row>
    <row r="108" spans="1:9" ht="15.75" hidden="1" x14ac:dyDescent="0.25">
      <c r="A108" s="4"/>
      <c r="B108" s="150"/>
      <c r="C108" s="150"/>
      <c r="D108" s="150"/>
      <c r="E108" s="150"/>
      <c r="F108" s="150"/>
      <c r="G108" s="156"/>
      <c r="H108" s="6"/>
      <c r="I108" s="6"/>
    </row>
    <row r="109" spans="1:9" ht="15.75" hidden="1" x14ac:dyDescent="0.25">
      <c r="A109" s="4"/>
      <c r="B109" s="150"/>
      <c r="C109" s="150"/>
      <c r="D109" s="150"/>
      <c r="E109" s="150"/>
      <c r="F109" s="150"/>
      <c r="G109" s="156"/>
      <c r="H109" s="6"/>
      <c r="I109" s="6"/>
    </row>
    <row r="110" spans="1:9" ht="15.75" x14ac:dyDescent="0.25">
      <c r="A110" s="532" t="s">
        <v>12</v>
      </c>
      <c r="B110" s="532"/>
      <c r="C110" s="532"/>
      <c r="D110" s="532"/>
      <c r="E110" s="532"/>
      <c r="F110" s="532"/>
      <c r="G110" s="156"/>
      <c r="H110" s="6"/>
      <c r="I110" s="6"/>
    </row>
    <row r="111" spans="1:9" ht="15.75" x14ac:dyDescent="0.25">
      <c r="A111" s="150"/>
      <c r="B111" s="150"/>
      <c r="C111" s="150"/>
      <c r="D111" s="150"/>
      <c r="E111" s="150"/>
      <c r="F111" s="155">
        <f>F84</f>
        <v>0.27800000000000002</v>
      </c>
      <c r="G111" s="156"/>
      <c r="H111" s="6"/>
      <c r="I111" s="6"/>
    </row>
    <row r="112" spans="1:9" ht="15.75" x14ac:dyDescent="0.25">
      <c r="A112" s="672" t="s">
        <v>13</v>
      </c>
      <c r="B112" s="672" t="s">
        <v>11</v>
      </c>
      <c r="C112" s="316"/>
      <c r="D112" s="672" t="s">
        <v>14</v>
      </c>
      <c r="E112" s="672" t="s">
        <v>88</v>
      </c>
      <c r="F112" s="672" t="s">
        <v>6</v>
      </c>
      <c r="G112" s="156"/>
      <c r="H112" s="6"/>
      <c r="I112" s="6"/>
    </row>
    <row r="113" spans="1:9" ht="3.6" customHeight="1" x14ac:dyDescent="0.25">
      <c r="A113" s="672"/>
      <c r="B113" s="672"/>
      <c r="C113" s="316"/>
      <c r="D113" s="672"/>
      <c r="E113" s="672"/>
      <c r="F113" s="672"/>
      <c r="G113" s="156"/>
      <c r="H113" s="6"/>
      <c r="I113" s="6"/>
    </row>
    <row r="114" spans="1:9" ht="15.75" x14ac:dyDescent="0.25">
      <c r="A114" s="316">
        <v>1</v>
      </c>
      <c r="B114" s="316">
        <v>2</v>
      </c>
      <c r="C114" s="316"/>
      <c r="D114" s="316">
        <v>3</v>
      </c>
      <c r="E114" s="316">
        <v>4</v>
      </c>
      <c r="F114" s="316" t="s">
        <v>168</v>
      </c>
      <c r="G114" s="156"/>
      <c r="H114" s="6"/>
      <c r="I114" s="6"/>
    </row>
    <row r="115" spans="1:9" ht="15.75" x14ac:dyDescent="0.25">
      <c r="A115" s="426" t="s">
        <v>17</v>
      </c>
      <c r="B115" s="316" t="str">
        <f>'инновации+добровольчество0,361'!B114</f>
        <v>Гкал</v>
      </c>
      <c r="C115" s="316"/>
      <c r="D115" s="376">
        <f>55*F111</f>
        <v>15.290000000000001</v>
      </c>
      <c r="E115" s="364">
        <v>4584.97</v>
      </c>
      <c r="F115" s="73">
        <f>D115*E115</f>
        <v>70104.191300000006</v>
      </c>
      <c r="G115" s="156"/>
      <c r="H115" s="6"/>
      <c r="I115" s="6"/>
    </row>
    <row r="116" spans="1:9" ht="15.75" x14ac:dyDescent="0.25">
      <c r="A116" s="426" t="s">
        <v>215</v>
      </c>
      <c r="B116" s="316" t="str">
        <f>'инновации+добровольчество0,361'!B115</f>
        <v>м2</v>
      </c>
      <c r="C116" s="316"/>
      <c r="D116" s="376">
        <f>106.3*F111</f>
        <v>29.551400000000001</v>
      </c>
      <c r="E116" s="364">
        <v>91.097999999999999</v>
      </c>
      <c r="F116" s="73">
        <f t="shared" ref="F116:F119" si="8">D116*E116</f>
        <v>2692.0734372000002</v>
      </c>
      <c r="G116" s="156"/>
      <c r="H116" s="6"/>
      <c r="I116" s="6"/>
    </row>
    <row r="117" spans="1:9" ht="15.75" x14ac:dyDescent="0.25">
      <c r="A117" s="426" t="s">
        <v>216</v>
      </c>
      <c r="B117" s="316" t="str">
        <f>'инновации+добровольчество0,361'!B116</f>
        <v>м3</v>
      </c>
      <c r="C117" s="316"/>
      <c r="D117" s="376">
        <f>1*F111</f>
        <v>0.27800000000000002</v>
      </c>
      <c r="E117" s="364">
        <v>50000</v>
      </c>
      <c r="F117" s="73">
        <f t="shared" si="8"/>
        <v>13900.000000000002</v>
      </c>
      <c r="G117" s="156"/>
      <c r="H117" s="6"/>
      <c r="I117" s="6"/>
    </row>
    <row r="118" spans="1:9" ht="15.75" x14ac:dyDescent="0.25">
      <c r="A118" s="426" t="s">
        <v>16</v>
      </c>
      <c r="B118" s="316" t="str">
        <f>'инновации+добровольчество0,361'!B117</f>
        <v>МВт час.</v>
      </c>
      <c r="C118" s="316"/>
      <c r="D118" s="376">
        <f>6*F111</f>
        <v>1.6680000000000001</v>
      </c>
      <c r="E118" s="364">
        <v>10000</v>
      </c>
      <c r="F118" s="73">
        <f t="shared" si="8"/>
        <v>16680</v>
      </c>
      <c r="G118" s="156"/>
      <c r="H118" s="6"/>
      <c r="I118" s="6"/>
    </row>
    <row r="119" spans="1:9" ht="15.75" x14ac:dyDescent="0.25">
      <c r="A119" s="426" t="s">
        <v>194</v>
      </c>
      <c r="B119" s="316" t="str">
        <f>'инновации+добровольчество0,361'!B118</f>
        <v>договор</v>
      </c>
      <c r="C119" s="205"/>
      <c r="D119" s="376">
        <f>9*F111</f>
        <v>2.5020000000000002</v>
      </c>
      <c r="E119" s="364">
        <v>990</v>
      </c>
      <c r="F119" s="73">
        <f t="shared" si="8"/>
        <v>2476.98</v>
      </c>
      <c r="G119" s="156"/>
      <c r="H119" s="6"/>
      <c r="I119" s="6"/>
    </row>
    <row r="120" spans="1:9" ht="15.75" x14ac:dyDescent="0.25">
      <c r="A120" s="426" t="s">
        <v>217</v>
      </c>
      <c r="B120" s="316" t="str">
        <f>'инновации+добровольчество0,361'!B119</f>
        <v>МВт час.</v>
      </c>
      <c r="C120" s="205"/>
      <c r="D120" s="376">
        <f>1*F111</f>
        <v>0.27800000000000002</v>
      </c>
      <c r="E120" s="364">
        <v>29233.01</v>
      </c>
      <c r="F120" s="73">
        <f>D120*E120-0.02</f>
        <v>8126.7567799999997</v>
      </c>
      <c r="G120" s="156"/>
      <c r="H120" s="6"/>
      <c r="I120" s="6"/>
    </row>
    <row r="121" spans="1:9" ht="18.75" x14ac:dyDescent="0.25">
      <c r="A121" s="762"/>
      <c r="B121" s="762"/>
      <c r="C121" s="762"/>
      <c r="D121" s="762"/>
      <c r="E121" s="762"/>
      <c r="F121" s="427">
        <f>SUM(F115:F120)</f>
        <v>113980.0015172</v>
      </c>
      <c r="G121" s="156"/>
      <c r="H121" s="6"/>
      <c r="I121" s="6"/>
    </row>
    <row r="122" spans="1:9" ht="18.75" x14ac:dyDescent="0.25">
      <c r="A122" s="224"/>
      <c r="B122" s="224"/>
      <c r="C122" s="224"/>
      <c r="D122" s="224"/>
      <c r="E122" s="224"/>
      <c r="F122" s="225"/>
      <c r="G122" s="226"/>
      <c r="H122" s="6"/>
      <c r="I122" s="6"/>
    </row>
    <row r="123" spans="1:9" s="6" customFormat="1" ht="38.25" hidden="1" x14ac:dyDescent="0.25">
      <c r="A123" s="299" t="s">
        <v>108</v>
      </c>
      <c r="B123" s="310" t="s">
        <v>109</v>
      </c>
      <c r="C123" s="222"/>
      <c r="D123" s="310" t="s">
        <v>113</v>
      </c>
      <c r="E123" s="310" t="s">
        <v>110</v>
      </c>
      <c r="F123" s="310" t="s">
        <v>111</v>
      </c>
      <c r="G123" s="223" t="s">
        <v>6</v>
      </c>
    </row>
    <row r="124" spans="1:9" s="6" customFormat="1" ht="15.75" hidden="1" x14ac:dyDescent="0.25">
      <c r="A124" s="204">
        <v>1</v>
      </c>
      <c r="B124" s="205">
        <v>2</v>
      </c>
      <c r="C124" s="302"/>
      <c r="D124" s="205">
        <v>3</v>
      </c>
      <c r="E124" s="205">
        <v>4</v>
      </c>
      <c r="F124" s="205">
        <v>5</v>
      </c>
      <c r="G124" s="322" t="s">
        <v>270</v>
      </c>
    </row>
    <row r="125" spans="1:9" s="6" customFormat="1" ht="15.75" hidden="1" x14ac:dyDescent="0.25">
      <c r="A125" s="205" t="s">
        <v>112</v>
      </c>
      <c r="B125" s="205">
        <v>1</v>
      </c>
      <c r="C125" s="205">
        <f>'инновации+добровольчество0,361'!C105</f>
        <v>0</v>
      </c>
      <c r="D125" s="205">
        <f>'инновации+добровольчество0,361'!D105</f>
        <v>12</v>
      </c>
      <c r="E125" s="205">
        <f>'инновации+добровольчество0,361'!E105</f>
        <v>75</v>
      </c>
      <c r="F125" s="205">
        <v>0</v>
      </c>
      <c r="G125" s="153">
        <f>F125*F111</f>
        <v>0</v>
      </c>
    </row>
    <row r="126" spans="1:9" s="6" customFormat="1" ht="18.75" hidden="1" x14ac:dyDescent="0.25">
      <c r="A126" s="115"/>
      <c r="B126" s="115"/>
      <c r="C126" s="115"/>
      <c r="D126" s="115"/>
      <c r="E126" s="278" t="s">
        <v>86</v>
      </c>
      <c r="F126" s="116">
        <f>F125</f>
        <v>0</v>
      </c>
      <c r="G126" s="254">
        <f>G125</f>
        <v>0</v>
      </c>
    </row>
    <row r="127" spans="1:9" ht="15.75" x14ac:dyDescent="0.25">
      <c r="A127" s="713" t="s">
        <v>57</v>
      </c>
      <c r="B127" s="713"/>
      <c r="C127" s="713"/>
      <c r="D127" s="713"/>
      <c r="E127" s="713"/>
      <c r="F127" s="713"/>
      <c r="G127" s="156"/>
      <c r="H127" s="6"/>
      <c r="I127" s="6"/>
    </row>
    <row r="128" spans="1:9" ht="15.75" x14ac:dyDescent="0.25">
      <c r="A128" s="315" t="s">
        <v>79</v>
      </c>
      <c r="B128" s="6" t="s">
        <v>276</v>
      </c>
      <c r="C128" s="6"/>
      <c r="D128" s="6"/>
      <c r="E128" s="6"/>
      <c r="F128" s="6"/>
      <c r="G128" s="156"/>
      <c r="H128" s="6"/>
      <c r="I128" s="6"/>
    </row>
    <row r="129" spans="1:9" ht="15.75" x14ac:dyDescent="0.25">
      <c r="A129" s="6"/>
      <c r="B129" s="6"/>
      <c r="C129" s="6"/>
      <c r="D129" s="147">
        <f>F111</f>
        <v>0.27800000000000002</v>
      </c>
      <c r="E129" s="6"/>
      <c r="F129" s="6"/>
      <c r="G129" s="156"/>
      <c r="H129" s="6"/>
      <c r="I129" s="6"/>
    </row>
    <row r="130" spans="1:9" ht="15" customHeight="1" x14ac:dyDescent="0.25">
      <c r="A130" s="687" t="s">
        <v>118</v>
      </c>
      <c r="B130" s="687"/>
      <c r="C130" s="306"/>
      <c r="D130" s="687" t="s">
        <v>11</v>
      </c>
      <c r="E130" s="710" t="s">
        <v>46</v>
      </c>
      <c r="F130" s="710" t="s">
        <v>15</v>
      </c>
      <c r="G130" s="735" t="s">
        <v>6</v>
      </c>
      <c r="H130" s="6"/>
      <c r="I130" s="6"/>
    </row>
    <row r="131" spans="1:9" ht="15.75" x14ac:dyDescent="0.25">
      <c r="A131" s="687"/>
      <c r="B131" s="687"/>
      <c r="C131" s="306"/>
      <c r="D131" s="687"/>
      <c r="E131" s="711"/>
      <c r="F131" s="711"/>
      <c r="G131" s="736"/>
      <c r="H131" s="6"/>
      <c r="I131" s="6"/>
    </row>
    <row r="132" spans="1:9" ht="15.75" x14ac:dyDescent="0.25">
      <c r="A132" s="688">
        <v>1</v>
      </c>
      <c r="B132" s="689"/>
      <c r="C132" s="307"/>
      <c r="D132" s="306">
        <v>2</v>
      </c>
      <c r="E132" s="306">
        <v>3</v>
      </c>
      <c r="F132" s="306">
        <v>4</v>
      </c>
      <c r="G132" s="81" t="s">
        <v>66</v>
      </c>
      <c r="H132" s="6"/>
      <c r="I132" s="6"/>
    </row>
    <row r="133" spans="1:9" ht="15.75" x14ac:dyDescent="0.25">
      <c r="A133" s="690" t="str">
        <f>A50</f>
        <v>Суточные</v>
      </c>
      <c r="B133" s="691"/>
      <c r="C133" s="309"/>
      <c r="D133" s="306" t="str">
        <f>D50</f>
        <v>сутки</v>
      </c>
      <c r="E133" s="319">
        <f>25*4*D129</f>
        <v>27.800000000000004</v>
      </c>
      <c r="F133" s="360">
        <v>450</v>
      </c>
      <c r="G133" s="410">
        <f>E133*F133</f>
        <v>12510.000000000002</v>
      </c>
      <c r="H133" s="6"/>
      <c r="I133" s="6"/>
    </row>
    <row r="134" spans="1:9" ht="15.75" x14ac:dyDescent="0.25">
      <c r="A134" s="690" t="str">
        <f>A51</f>
        <v>Проезд</v>
      </c>
      <c r="B134" s="691"/>
      <c r="C134" s="309"/>
      <c r="D134" s="306" t="str">
        <f>D51</f>
        <v xml:space="preserve">Ед. </v>
      </c>
      <c r="E134" s="319">
        <f>25*D129</f>
        <v>6.9500000000000011</v>
      </c>
      <c r="F134" s="360">
        <v>9600</v>
      </c>
      <c r="G134" s="410">
        <f t="shared" ref="G134" si="9">E134*F134</f>
        <v>66720.000000000015</v>
      </c>
      <c r="H134" s="6"/>
      <c r="I134" s="6"/>
    </row>
    <row r="135" spans="1:9" ht="15.75" x14ac:dyDescent="0.25">
      <c r="A135" s="690" t="str">
        <f>A52</f>
        <v xml:space="preserve">Проживание </v>
      </c>
      <c r="B135" s="691"/>
      <c r="C135" s="309"/>
      <c r="D135" s="306" t="str">
        <f>D52</f>
        <v>сутки</v>
      </c>
      <c r="E135" s="319">
        <f>25*3*D129</f>
        <v>20.85</v>
      </c>
      <c r="F135" s="360">
        <v>3000</v>
      </c>
      <c r="G135" s="410">
        <f>E135*F135</f>
        <v>62550.000000000007</v>
      </c>
      <c r="H135" s="6"/>
      <c r="I135" s="6"/>
    </row>
    <row r="136" spans="1:9" ht="18.75" x14ac:dyDescent="0.25">
      <c r="A136" s="721" t="s">
        <v>56</v>
      </c>
      <c r="B136" s="722"/>
      <c r="C136" s="317"/>
      <c r="D136" s="306"/>
      <c r="E136" s="77"/>
      <c r="F136" s="411"/>
      <c r="G136" s="409">
        <f>SUM(G133:G135)</f>
        <v>141780.00000000003</v>
      </c>
      <c r="H136" s="6"/>
      <c r="I136" s="6"/>
    </row>
    <row r="137" spans="1:9" ht="15.75" x14ac:dyDescent="0.25">
      <c r="A137" s="709" t="s">
        <v>36</v>
      </c>
      <c r="B137" s="709"/>
      <c r="C137" s="709"/>
      <c r="D137" s="709"/>
      <c r="E137" s="709"/>
      <c r="F137" s="709"/>
      <c r="G137" s="156"/>
      <c r="H137" s="6"/>
      <c r="I137" s="6"/>
    </row>
    <row r="138" spans="1:9" ht="16.5" thickBot="1" x14ac:dyDescent="0.3">
      <c r="A138" s="6"/>
      <c r="B138" s="6"/>
      <c r="C138" s="6"/>
      <c r="D138" s="154">
        <f>D129</f>
        <v>0.27800000000000002</v>
      </c>
      <c r="E138" s="6"/>
      <c r="F138" s="6"/>
      <c r="G138" s="156"/>
      <c r="H138" s="6"/>
      <c r="I138" s="6"/>
    </row>
    <row r="139" spans="1:9" ht="30" customHeight="1" x14ac:dyDescent="0.25">
      <c r="A139" s="752" t="s">
        <v>24</v>
      </c>
      <c r="B139" s="754" t="s">
        <v>11</v>
      </c>
      <c r="C139" s="381"/>
      <c r="D139" s="754" t="s">
        <v>46</v>
      </c>
      <c r="E139" s="754" t="s">
        <v>88</v>
      </c>
      <c r="F139" s="760" t="s">
        <v>171</v>
      </c>
      <c r="G139" s="763" t="s">
        <v>6</v>
      </c>
      <c r="H139" s="6"/>
      <c r="I139" s="6"/>
    </row>
    <row r="140" spans="1:9" ht="15.75" customHeight="1" thickBot="1" x14ac:dyDescent="0.3">
      <c r="A140" s="753"/>
      <c r="B140" s="755"/>
      <c r="C140" s="382"/>
      <c r="D140" s="755"/>
      <c r="E140" s="755"/>
      <c r="F140" s="761"/>
      <c r="G140" s="764"/>
      <c r="H140" s="6"/>
      <c r="I140" s="6"/>
    </row>
    <row r="141" spans="1:9" ht="16.5" thickBot="1" x14ac:dyDescent="0.3">
      <c r="A141" s="378">
        <v>1</v>
      </c>
      <c r="B141" s="379">
        <v>2</v>
      </c>
      <c r="C141" s="379"/>
      <c r="D141" s="379">
        <v>3</v>
      </c>
      <c r="E141" s="379">
        <v>4</v>
      </c>
      <c r="F141" s="379">
        <v>5</v>
      </c>
      <c r="G141" s="380" t="s">
        <v>67</v>
      </c>
      <c r="H141" s="6"/>
      <c r="I141" s="6"/>
    </row>
    <row r="142" spans="1:9" ht="21.75" customHeight="1" x14ac:dyDescent="0.25">
      <c r="A142" s="383" t="s">
        <v>218</v>
      </c>
      <c r="B142" s="372" t="s">
        <v>22</v>
      </c>
      <c r="C142" s="373"/>
      <c r="D142" s="377">
        <f>50*D138</f>
        <v>13.900000000000002</v>
      </c>
      <c r="E142" s="412">
        <v>5</v>
      </c>
      <c r="F142" s="372">
        <v>12</v>
      </c>
      <c r="G142" s="375">
        <f>D142*E142*F142</f>
        <v>834.00000000000023</v>
      </c>
      <c r="H142" s="6"/>
      <c r="I142" s="6"/>
    </row>
    <row r="143" spans="1:9" ht="15.75" x14ac:dyDescent="0.25">
      <c r="A143" s="361" t="s">
        <v>219</v>
      </c>
      <c r="B143" s="92" t="s">
        <v>22</v>
      </c>
      <c r="C143" s="306"/>
      <c r="D143" s="339">
        <f>48.86*D138</f>
        <v>13.583080000000001</v>
      </c>
      <c r="E143" s="335">
        <v>7</v>
      </c>
      <c r="F143" s="92">
        <v>12</v>
      </c>
      <c r="G143" s="81">
        <f>D143*E143*F143</f>
        <v>1140.9787200000001</v>
      </c>
      <c r="H143" s="6"/>
      <c r="I143" s="6"/>
    </row>
    <row r="144" spans="1:9" ht="15.75" x14ac:dyDescent="0.25">
      <c r="A144" s="361" t="s">
        <v>170</v>
      </c>
      <c r="B144" s="92" t="s">
        <v>22</v>
      </c>
      <c r="C144" s="306"/>
      <c r="D144" s="340">
        <f>1*D138</f>
        <v>0.27800000000000002</v>
      </c>
      <c r="E144" s="341">
        <v>2183</v>
      </c>
      <c r="F144" s="92">
        <v>12</v>
      </c>
      <c r="G144" s="81">
        <f>D144*E144*F144</f>
        <v>7282.4880000000003</v>
      </c>
      <c r="H144" s="6"/>
      <c r="I144" s="6"/>
    </row>
    <row r="145" spans="1:9" ht="15.75" x14ac:dyDescent="0.25">
      <c r="A145" s="361" t="s">
        <v>220</v>
      </c>
      <c r="B145" s="92" t="s">
        <v>22</v>
      </c>
      <c r="C145" s="306"/>
      <c r="D145" s="340">
        <f>1*D138</f>
        <v>0.27800000000000002</v>
      </c>
      <c r="E145" s="341">
        <v>16500</v>
      </c>
      <c r="F145" s="92">
        <v>12</v>
      </c>
      <c r="G145" s="81">
        <f>D145*E145*F145</f>
        <v>55044</v>
      </c>
      <c r="H145" s="6"/>
      <c r="I145" s="6"/>
    </row>
    <row r="146" spans="1:9" ht="18" customHeight="1" thickBot="1" x14ac:dyDescent="0.3">
      <c r="A146" s="361" t="s">
        <v>301</v>
      </c>
      <c r="B146" s="92" t="s">
        <v>82</v>
      </c>
      <c r="C146" s="306"/>
      <c r="D146" s="340">
        <f>20*D138</f>
        <v>5.5600000000000005</v>
      </c>
      <c r="E146" s="341">
        <v>185</v>
      </c>
      <c r="F146" s="92">
        <v>1</v>
      </c>
      <c r="G146" s="374">
        <f>D146*E146*F146-0.06</f>
        <v>1028.5400000000002</v>
      </c>
      <c r="H146" s="6"/>
      <c r="I146" s="6"/>
    </row>
    <row r="147" spans="1:9" ht="19.5" thickBot="1" x14ac:dyDescent="0.35">
      <c r="A147" s="720" t="s">
        <v>26</v>
      </c>
      <c r="B147" s="720"/>
      <c r="C147" s="720"/>
      <c r="D147" s="720"/>
      <c r="E147" s="720"/>
      <c r="F147" s="756"/>
      <c r="G147" s="413">
        <f>SUM(G142:G146)</f>
        <v>65330.006719999998</v>
      </c>
      <c r="H147" s="6"/>
      <c r="I147" s="6"/>
    </row>
    <row r="148" spans="1:9" ht="15.75" x14ac:dyDescent="0.25">
      <c r="A148" s="709" t="s">
        <v>53</v>
      </c>
      <c r="B148" s="709"/>
      <c r="C148" s="709"/>
      <c r="D148" s="709"/>
      <c r="E148" s="709"/>
      <c r="F148" s="709"/>
      <c r="G148" s="156"/>
      <c r="H148" s="6"/>
      <c r="I148" s="6"/>
    </row>
    <row r="149" spans="1:9" ht="15.75" x14ac:dyDescent="0.25">
      <c r="A149" s="6"/>
      <c r="B149" s="6"/>
      <c r="C149" s="6"/>
      <c r="D149" s="154">
        <f>D138</f>
        <v>0.27800000000000002</v>
      </c>
      <c r="E149" s="6"/>
      <c r="F149" s="6"/>
      <c r="G149" s="156"/>
      <c r="H149" s="6"/>
      <c r="I149" s="6"/>
    </row>
    <row r="150" spans="1:9" ht="10.15" customHeight="1" x14ac:dyDescent="0.25">
      <c r="A150" s="687" t="s">
        <v>187</v>
      </c>
      <c r="B150" s="687" t="s">
        <v>11</v>
      </c>
      <c r="C150" s="306"/>
      <c r="D150" s="687" t="s">
        <v>46</v>
      </c>
      <c r="E150" s="687" t="s">
        <v>89</v>
      </c>
      <c r="F150" s="687" t="s">
        <v>25</v>
      </c>
      <c r="G150" s="735" t="s">
        <v>6</v>
      </c>
      <c r="H150" s="6"/>
      <c r="I150" s="6"/>
    </row>
    <row r="151" spans="1:9" ht="4.1500000000000004" customHeight="1" x14ac:dyDescent="0.25">
      <c r="A151" s="687"/>
      <c r="B151" s="687"/>
      <c r="C151" s="306"/>
      <c r="D151" s="687"/>
      <c r="E151" s="687"/>
      <c r="F151" s="687"/>
      <c r="G151" s="736"/>
      <c r="H151" s="6"/>
      <c r="I151" s="6"/>
    </row>
    <row r="152" spans="1:9" ht="15.75" x14ac:dyDescent="0.25">
      <c r="A152" s="306">
        <v>1</v>
      </c>
      <c r="B152" s="306">
        <v>2</v>
      </c>
      <c r="C152" s="306"/>
      <c r="D152" s="306">
        <v>3</v>
      </c>
      <c r="E152" s="306">
        <v>4</v>
      </c>
      <c r="F152" s="306">
        <v>5</v>
      </c>
      <c r="G152" s="76" t="s">
        <v>68</v>
      </c>
      <c r="H152" s="6"/>
      <c r="I152" s="6"/>
    </row>
    <row r="153" spans="1:9" ht="15.75" hidden="1" x14ac:dyDescent="0.25">
      <c r="A153" s="72" t="str">
        <f>'инновации+добровольчество0,361'!A146</f>
        <v>Проезд к месту учебы</v>
      </c>
      <c r="B153" s="306" t="s">
        <v>119</v>
      </c>
      <c r="C153" s="306"/>
      <c r="D153" s="306"/>
      <c r="E153" s="306"/>
      <c r="F153" s="306"/>
      <c r="G153" s="76"/>
      <c r="H153" s="6"/>
      <c r="I153" s="6"/>
    </row>
    <row r="154" spans="1:9" ht="15.75" x14ac:dyDescent="0.25">
      <c r="A154" s="69" t="s">
        <v>302</v>
      </c>
      <c r="B154" s="306" t="s">
        <v>22</v>
      </c>
      <c r="C154" s="306"/>
      <c r="D154" s="306">
        <f>1*D149</f>
        <v>0.27800000000000002</v>
      </c>
      <c r="E154" s="306">
        <v>100000</v>
      </c>
      <c r="F154" s="306">
        <v>1</v>
      </c>
      <c r="G154" s="76">
        <f>D154*E154*F154</f>
        <v>27800.000000000004</v>
      </c>
      <c r="H154" s="6"/>
      <c r="I154" s="6"/>
    </row>
    <row r="155" spans="1:9" ht="18.75" x14ac:dyDescent="0.25">
      <c r="A155" s="756" t="s">
        <v>54</v>
      </c>
      <c r="B155" s="757"/>
      <c r="C155" s="757"/>
      <c r="D155" s="757"/>
      <c r="E155" s="757"/>
      <c r="F155" s="758"/>
      <c r="G155" s="414">
        <f>SUM(G153:G154)</f>
        <v>27800.000000000004</v>
      </c>
      <c r="H155" s="6"/>
      <c r="I155" s="6"/>
    </row>
    <row r="156" spans="1:9" ht="15.75" x14ac:dyDescent="0.25">
      <c r="A156" s="759" t="s">
        <v>19</v>
      </c>
      <c r="B156" s="759"/>
      <c r="C156" s="759"/>
      <c r="D156" s="759"/>
      <c r="E156" s="759"/>
      <c r="F156" s="759"/>
      <c r="G156" s="156"/>
      <c r="H156" s="6"/>
      <c r="I156" s="6"/>
    </row>
    <row r="157" spans="1:9" ht="15.75" x14ac:dyDescent="0.25">
      <c r="A157" s="6"/>
      <c r="B157" s="6"/>
      <c r="C157" s="6"/>
      <c r="D157" s="154">
        <f>D149</f>
        <v>0.27800000000000002</v>
      </c>
      <c r="E157" s="6"/>
      <c r="F157" s="6"/>
      <c r="G157" s="156"/>
      <c r="H157" s="6"/>
      <c r="I157" s="6"/>
    </row>
    <row r="158" spans="1:9" ht="3.6" customHeight="1" x14ac:dyDescent="0.25">
      <c r="A158" s="687" t="s">
        <v>21</v>
      </c>
      <c r="B158" s="687" t="s">
        <v>11</v>
      </c>
      <c r="C158" s="306"/>
      <c r="D158" s="687" t="s">
        <v>14</v>
      </c>
      <c r="E158" s="687" t="s">
        <v>88</v>
      </c>
      <c r="F158" s="687" t="s">
        <v>6</v>
      </c>
      <c r="G158" s="156"/>
      <c r="H158" s="6"/>
      <c r="I158" s="6"/>
    </row>
    <row r="159" spans="1:9" ht="24" customHeight="1" x14ac:dyDescent="0.25">
      <c r="A159" s="687"/>
      <c r="B159" s="687"/>
      <c r="C159" s="306"/>
      <c r="D159" s="687"/>
      <c r="E159" s="687"/>
      <c r="F159" s="687"/>
      <c r="G159" s="156"/>
      <c r="H159" s="6"/>
      <c r="I159" s="6"/>
    </row>
    <row r="160" spans="1:9" ht="15.75" x14ac:dyDescent="0.25">
      <c r="A160" s="306">
        <v>1</v>
      </c>
      <c r="B160" s="306">
        <v>2</v>
      </c>
      <c r="C160" s="306"/>
      <c r="D160" s="306">
        <v>3</v>
      </c>
      <c r="E160" s="306">
        <v>4</v>
      </c>
      <c r="F160" s="306" t="s">
        <v>258</v>
      </c>
      <c r="G160" s="156"/>
      <c r="H160" s="6"/>
      <c r="I160" s="6"/>
    </row>
    <row r="161" spans="1:9" ht="15.75" x14ac:dyDescent="0.25">
      <c r="A161" s="205" t="s">
        <v>277</v>
      </c>
      <c r="B161" s="306" t="s">
        <v>22</v>
      </c>
      <c r="C161" s="306"/>
      <c r="D161" s="146">
        <f>12*D157</f>
        <v>3.3360000000000003</v>
      </c>
      <c r="E161" s="344">
        <v>1000</v>
      </c>
      <c r="F161" s="319">
        <f>D161*E161</f>
        <v>3336.0000000000005</v>
      </c>
      <c r="G161" s="156"/>
      <c r="H161" s="6"/>
      <c r="I161" s="6"/>
    </row>
    <row r="162" spans="1:9" ht="15.75" x14ac:dyDescent="0.25">
      <c r="A162" s="88" t="s">
        <v>174</v>
      </c>
      <c r="B162" s="306" t="str">
        <f>'инновации+добровольчество0,361'!B157</f>
        <v>договор</v>
      </c>
      <c r="C162" s="306"/>
      <c r="D162" s="146">
        <f>10*D157</f>
        <v>2.7800000000000002</v>
      </c>
      <c r="E162" s="344">
        <v>10911.72</v>
      </c>
      <c r="F162" s="319">
        <f>D162*E162</f>
        <v>30334.581600000001</v>
      </c>
      <c r="G162" s="156"/>
      <c r="H162" s="6"/>
      <c r="I162" s="6"/>
    </row>
    <row r="163" spans="1:9" ht="15.75" x14ac:dyDescent="0.25">
      <c r="A163" s="88" t="s">
        <v>278</v>
      </c>
      <c r="B163" s="306" t="str">
        <f>'инновации+добровольчество0,361'!B158</f>
        <v>договор</v>
      </c>
      <c r="C163" s="306"/>
      <c r="D163" s="146">
        <f>4*D157</f>
        <v>1.1120000000000001</v>
      </c>
      <c r="E163" s="344">
        <v>2063.25</v>
      </c>
      <c r="F163" s="319">
        <f>D163*E163+0.02</f>
        <v>2294.3540000000003</v>
      </c>
      <c r="G163" s="156"/>
      <c r="H163" s="6"/>
      <c r="I163" s="6"/>
    </row>
    <row r="164" spans="1:9" ht="15.75" x14ac:dyDescent="0.25">
      <c r="A164" s="88" t="s">
        <v>257</v>
      </c>
      <c r="B164" s="306" t="str">
        <f>'инновации+добровольчество0,361'!B159</f>
        <v>договор</v>
      </c>
      <c r="C164" s="306"/>
      <c r="D164" s="146">
        <f>12*D157</f>
        <v>3.3360000000000003</v>
      </c>
      <c r="E164" s="344">
        <v>3000</v>
      </c>
      <c r="F164" s="319">
        <f t="shared" ref="F164:F175" si="10">D164*E164</f>
        <v>10008</v>
      </c>
      <c r="G164" s="156"/>
      <c r="H164" s="6"/>
      <c r="I164" s="6"/>
    </row>
    <row r="165" spans="1:9" ht="25.5" x14ac:dyDescent="0.25">
      <c r="A165" s="88" t="s">
        <v>303</v>
      </c>
      <c r="B165" s="306" t="str">
        <f>'инновации+добровольчество0,361'!B160</f>
        <v>договор</v>
      </c>
      <c r="C165" s="306"/>
      <c r="D165" s="146">
        <f>D157</f>
        <v>0.27800000000000002</v>
      </c>
      <c r="E165" s="344">
        <v>40000</v>
      </c>
      <c r="F165" s="319">
        <f t="shared" si="10"/>
        <v>11120.000000000002</v>
      </c>
      <c r="G165" s="156"/>
      <c r="H165" s="6"/>
      <c r="I165" s="6"/>
    </row>
    <row r="166" spans="1:9" ht="15.75" x14ac:dyDescent="0.25">
      <c r="A166" s="88" t="s">
        <v>198</v>
      </c>
      <c r="B166" s="306" t="str">
        <f>'инновации+добровольчество0,361'!B161</f>
        <v>договор</v>
      </c>
      <c r="C166" s="306"/>
      <c r="D166" s="146">
        <f>247*D157</f>
        <v>68.666000000000011</v>
      </c>
      <c r="E166" s="344">
        <v>301.12</v>
      </c>
      <c r="F166" s="319">
        <f t="shared" si="10"/>
        <v>20676.705920000004</v>
      </c>
      <c r="G166" s="156"/>
      <c r="H166" s="6"/>
      <c r="I166" s="6"/>
    </row>
    <row r="167" spans="1:9" ht="15.75" x14ac:dyDescent="0.25">
      <c r="A167" s="88" t="s">
        <v>304</v>
      </c>
      <c r="B167" s="306" t="str">
        <f>'инновации+добровольчество0,361'!B162</f>
        <v>договор</v>
      </c>
      <c r="C167" s="306"/>
      <c r="D167" s="343">
        <f>1*D157</f>
        <v>0.27800000000000002</v>
      </c>
      <c r="E167" s="166">
        <v>20253.09</v>
      </c>
      <c r="F167" s="319">
        <f t="shared" si="10"/>
        <v>5630.3590200000008</v>
      </c>
      <c r="G167" s="156"/>
      <c r="H167" s="6"/>
      <c r="I167" s="6"/>
    </row>
    <row r="168" spans="1:9" ht="15.75" x14ac:dyDescent="0.25">
      <c r="A168" s="330" t="s">
        <v>264</v>
      </c>
      <c r="B168" s="306" t="str">
        <f>'инновации+добровольчество0,361'!B163</f>
        <v>договор</v>
      </c>
      <c r="C168" s="306"/>
      <c r="D168" s="345">
        <f>2*D157</f>
        <v>0.55600000000000005</v>
      </c>
      <c r="E168" s="446">
        <v>5000</v>
      </c>
      <c r="F168" s="319">
        <f t="shared" si="10"/>
        <v>2780.0000000000005</v>
      </c>
      <c r="G168" s="156"/>
      <c r="H168" s="6"/>
      <c r="I168" s="6"/>
    </row>
    <row r="169" spans="1:9" ht="15.75" x14ac:dyDescent="0.25">
      <c r="A169" s="330" t="s">
        <v>305</v>
      </c>
      <c r="B169" s="306" t="str">
        <f>'инновации+добровольчество0,361'!B164</f>
        <v>договор</v>
      </c>
      <c r="C169" s="306"/>
      <c r="D169" s="66">
        <f>D157*3</f>
        <v>0.83400000000000007</v>
      </c>
      <c r="E169" s="446">
        <v>850</v>
      </c>
      <c r="F169" s="319">
        <f t="shared" si="10"/>
        <v>708.90000000000009</v>
      </c>
      <c r="G169" s="156"/>
      <c r="H169" s="6"/>
      <c r="I169" s="6"/>
    </row>
    <row r="170" spans="1:9" ht="15.75" x14ac:dyDescent="0.25">
      <c r="A170" s="205" t="s">
        <v>188</v>
      </c>
      <c r="B170" s="306" t="str">
        <f>'инновации+добровольчество0,361'!B165</f>
        <v>договор</v>
      </c>
      <c r="C170" s="306"/>
      <c r="D170" s="66">
        <f>D157</f>
        <v>0.27800000000000002</v>
      </c>
      <c r="E170" s="346">
        <v>2072</v>
      </c>
      <c r="F170" s="319">
        <f t="shared" si="10"/>
        <v>576.01600000000008</v>
      </c>
      <c r="G170" s="156"/>
      <c r="H170" s="6"/>
      <c r="I170" s="6"/>
    </row>
    <row r="171" spans="1:9" ht="15.75" x14ac:dyDescent="0.25">
      <c r="A171" s="205" t="s">
        <v>306</v>
      </c>
      <c r="B171" s="306" t="str">
        <f>'инновации+добровольчество0,361'!B166</f>
        <v>договор</v>
      </c>
      <c r="C171" s="306"/>
      <c r="D171" s="66">
        <f>D157</f>
        <v>0.27800000000000002</v>
      </c>
      <c r="E171" s="346">
        <v>10000</v>
      </c>
      <c r="F171" s="319">
        <f t="shared" si="10"/>
        <v>2780.0000000000005</v>
      </c>
      <c r="G171" s="156"/>
      <c r="H171" s="6"/>
      <c r="I171" s="6"/>
    </row>
    <row r="172" spans="1:9" ht="15.75" x14ac:dyDescent="0.25">
      <c r="A172" s="205" t="s">
        <v>307</v>
      </c>
      <c r="B172" s="306" t="str">
        <f>'инновации+добровольчество0,361'!B168</f>
        <v>договор</v>
      </c>
      <c r="C172" s="306"/>
      <c r="D172" s="66">
        <f>D157*494</f>
        <v>137.33200000000002</v>
      </c>
      <c r="E172" s="346">
        <v>91</v>
      </c>
      <c r="F172" s="319">
        <f t="shared" si="10"/>
        <v>12497.212000000001</v>
      </c>
      <c r="G172" s="156"/>
      <c r="H172" s="6"/>
      <c r="I172" s="6"/>
    </row>
    <row r="173" spans="1:9" ht="38.25" x14ac:dyDescent="0.25">
      <c r="A173" s="205" t="s">
        <v>279</v>
      </c>
      <c r="B173" s="306" t="str">
        <f>'инновации+добровольчество0,361'!B168</f>
        <v>договор</v>
      </c>
      <c r="C173" s="306"/>
      <c r="D173" s="345">
        <f>12*D157</f>
        <v>3.3360000000000003</v>
      </c>
      <c r="E173" s="346">
        <v>15000</v>
      </c>
      <c r="F173" s="319">
        <f t="shared" si="10"/>
        <v>50040.000000000007</v>
      </c>
      <c r="G173" s="156"/>
      <c r="H173" s="6"/>
      <c r="I173" s="6"/>
    </row>
    <row r="174" spans="1:9" ht="15.75" x14ac:dyDescent="0.25">
      <c r="A174" s="205" t="s">
        <v>192</v>
      </c>
      <c r="B174" s="306" t="str">
        <f>'инновации+добровольчество0,361'!B169</f>
        <v>договор</v>
      </c>
      <c r="C174" s="306"/>
      <c r="D174" s="345">
        <f>D157</f>
        <v>0.27800000000000002</v>
      </c>
      <c r="E174" s="346">
        <v>16458</v>
      </c>
      <c r="F174" s="319">
        <f t="shared" si="10"/>
        <v>4575.3240000000005</v>
      </c>
      <c r="G174" s="156"/>
      <c r="H174" s="6"/>
      <c r="I174" s="6"/>
    </row>
    <row r="175" spans="1:9" ht="15.75" x14ac:dyDescent="0.25">
      <c r="A175" s="416" t="s">
        <v>259</v>
      </c>
      <c r="B175" s="306" t="s">
        <v>22</v>
      </c>
      <c r="C175" s="306"/>
      <c r="D175" s="66">
        <f>D157</f>
        <v>0.27800000000000002</v>
      </c>
      <c r="E175" s="347">
        <v>58966</v>
      </c>
      <c r="F175" s="319">
        <f t="shared" si="10"/>
        <v>16392.548000000003</v>
      </c>
      <c r="G175" s="156"/>
      <c r="H175" s="6"/>
      <c r="I175" s="6"/>
    </row>
    <row r="176" spans="1:9" ht="15.75" hidden="1" x14ac:dyDescent="0.25">
      <c r="A176" s="416"/>
      <c r="B176" s="306">
        <f>'инновации+добровольчество0,361'!B171</f>
        <v>0</v>
      </c>
      <c r="C176" s="306"/>
      <c r="D176" s="345"/>
      <c r="E176" s="347"/>
      <c r="F176" s="319"/>
      <c r="G176" s="156"/>
      <c r="H176" s="6"/>
      <c r="I176" s="6"/>
    </row>
    <row r="177" spans="1:9" ht="15.75" hidden="1" x14ac:dyDescent="0.25">
      <c r="A177" s="416"/>
      <c r="B177" s="306">
        <f>'инновации+добровольчество0,361'!B172</f>
        <v>0</v>
      </c>
      <c r="C177" s="306"/>
      <c r="D177" s="345"/>
      <c r="E177" s="347"/>
      <c r="F177" s="319"/>
      <c r="G177" s="156"/>
      <c r="H177" s="6"/>
      <c r="I177" s="6"/>
    </row>
    <row r="178" spans="1:9" ht="15.75" hidden="1" x14ac:dyDescent="0.25">
      <c r="A178" s="416"/>
      <c r="B178" s="306">
        <f>'инновации+добровольчество0,361'!B173</f>
        <v>0</v>
      </c>
      <c r="C178" s="306"/>
      <c r="D178" s="345"/>
      <c r="E178" s="347"/>
      <c r="F178" s="319"/>
      <c r="G178" s="156"/>
      <c r="H178" s="6"/>
      <c r="I178" s="6"/>
    </row>
    <row r="179" spans="1:9" ht="19.5" customHeight="1" x14ac:dyDescent="0.25">
      <c r="A179" s="416"/>
      <c r="B179" s="306"/>
      <c r="C179" s="306"/>
      <c r="D179" s="345"/>
      <c r="E179" s="347"/>
      <c r="F179" s="319"/>
      <c r="G179" s="156"/>
      <c r="H179" s="6"/>
      <c r="I179" s="6"/>
    </row>
    <row r="180" spans="1:9" ht="18.75" x14ac:dyDescent="0.25">
      <c r="A180" s="765" t="s">
        <v>23</v>
      </c>
      <c r="B180" s="766"/>
      <c r="C180" s="766"/>
      <c r="D180" s="766"/>
      <c r="E180" s="767"/>
      <c r="F180" s="415">
        <f>SUM(F161:F179)</f>
        <v>173750.00054000001</v>
      </c>
      <c r="G180" s="156"/>
      <c r="H180" s="6"/>
      <c r="I180" s="6"/>
    </row>
    <row r="181" spans="1:9" ht="15.75" x14ac:dyDescent="0.25">
      <c r="A181" s="726"/>
      <c r="B181" s="727"/>
      <c r="C181" s="727"/>
      <c r="D181" s="727"/>
      <c r="E181" s="727"/>
      <c r="F181" s="728"/>
      <c r="G181" s="156"/>
      <c r="H181" s="6"/>
      <c r="I181" s="6"/>
    </row>
    <row r="182" spans="1:9" ht="15.75" x14ac:dyDescent="0.25">
      <c r="A182" s="729">
        <f>D157</f>
        <v>0.27800000000000002</v>
      </c>
      <c r="B182" s="730"/>
      <c r="C182" s="730"/>
      <c r="D182" s="730"/>
      <c r="E182" s="730"/>
      <c r="F182" s="731"/>
      <c r="G182" s="156"/>
      <c r="H182" s="6"/>
      <c r="I182" s="6"/>
    </row>
    <row r="183" spans="1:9" ht="15.75" x14ac:dyDescent="0.25">
      <c r="A183" s="533" t="s">
        <v>30</v>
      </c>
      <c r="B183" s="533" t="s">
        <v>11</v>
      </c>
      <c r="C183" s="92"/>
      <c r="D183" s="533" t="s">
        <v>14</v>
      </c>
      <c r="E183" s="533" t="s">
        <v>15</v>
      </c>
      <c r="F183" s="533" t="s">
        <v>6</v>
      </c>
      <c r="G183" s="156"/>
      <c r="H183" s="6"/>
      <c r="I183" s="6"/>
    </row>
    <row r="184" spans="1:9" ht="3" customHeight="1" x14ac:dyDescent="0.25">
      <c r="A184" s="533"/>
      <c r="B184" s="533"/>
      <c r="C184" s="92"/>
      <c r="D184" s="533"/>
      <c r="E184" s="533"/>
      <c r="F184" s="533"/>
      <c r="G184" s="156"/>
      <c r="H184" s="6"/>
      <c r="I184" s="6"/>
    </row>
    <row r="185" spans="1:9" ht="15.75" x14ac:dyDescent="0.25">
      <c r="A185" s="92">
        <v>1</v>
      </c>
      <c r="B185" s="92">
        <v>2</v>
      </c>
      <c r="C185" s="92"/>
      <c r="D185" s="92">
        <v>3</v>
      </c>
      <c r="E185" s="92">
        <v>7</v>
      </c>
      <c r="F185" s="92" t="s">
        <v>169</v>
      </c>
      <c r="G185" s="156"/>
      <c r="H185" s="6"/>
      <c r="I185" s="6"/>
    </row>
    <row r="186" spans="1:9" ht="16.5" x14ac:dyDescent="0.25">
      <c r="A186" s="361" t="s">
        <v>265</v>
      </c>
      <c r="B186" s="285" t="s">
        <v>260</v>
      </c>
      <c r="C186" s="92"/>
      <c r="D186" s="207">
        <f>A182</f>
        <v>0.27800000000000002</v>
      </c>
      <c r="E186" s="366">
        <v>80000</v>
      </c>
      <c r="F186" s="391">
        <f t="shared" ref="F186" si="11">D186*E186</f>
        <v>22240.000000000004</v>
      </c>
      <c r="G186" s="156"/>
      <c r="H186" s="6"/>
      <c r="I186" s="6"/>
    </row>
    <row r="187" spans="1:9" ht="16.5" x14ac:dyDescent="0.25">
      <c r="A187" s="146" t="s">
        <v>308</v>
      </c>
      <c r="B187" s="78" t="s">
        <v>82</v>
      </c>
      <c r="C187" s="92"/>
      <c r="D187" s="350">
        <f>Лист1!N2*'таланты+инициативы0,278'!$D$186</f>
        <v>0.27800000000000002</v>
      </c>
      <c r="E187" s="344">
        <v>17591</v>
      </c>
      <c r="F187" s="292">
        <f>D187*E187</f>
        <v>4890.2980000000007</v>
      </c>
      <c r="G187" s="156"/>
      <c r="H187" s="6"/>
      <c r="I187" s="6"/>
    </row>
    <row r="188" spans="1:9" ht="16.5" x14ac:dyDescent="0.25">
      <c r="A188" s="447" t="s">
        <v>309</v>
      </c>
      <c r="B188" s="78" t="s">
        <v>82</v>
      </c>
      <c r="C188" s="92"/>
      <c r="D188" s="350">
        <f>Лист1!N3*'таланты+инициативы0,278'!$D$186</f>
        <v>0.27800000000000002</v>
      </c>
      <c r="E188" s="451">
        <v>9128</v>
      </c>
      <c r="F188" s="292">
        <f>D188*E188</f>
        <v>2537.5840000000003</v>
      </c>
      <c r="G188" s="156"/>
      <c r="H188" s="6"/>
      <c r="I188" s="6"/>
    </row>
    <row r="189" spans="1:9" ht="16.5" x14ac:dyDescent="0.25">
      <c r="A189" s="448" t="s">
        <v>310</v>
      </c>
      <c r="B189" s="78" t="s">
        <v>82</v>
      </c>
      <c r="C189" s="92"/>
      <c r="D189" s="350">
        <f>Лист1!N4*'таланты+инициативы0,278'!$D$186</f>
        <v>13.900000000000002</v>
      </c>
      <c r="E189" s="450">
        <v>385</v>
      </c>
      <c r="F189" s="292">
        <f t="shared" ref="F189:F254" si="12">D189*E189</f>
        <v>5351.5000000000009</v>
      </c>
      <c r="G189" s="156"/>
      <c r="H189" s="6"/>
      <c r="I189" s="6"/>
    </row>
    <row r="190" spans="1:9" ht="16.5" x14ac:dyDescent="0.25">
      <c r="A190" s="448" t="s">
        <v>311</v>
      </c>
      <c r="B190" s="78" t="s">
        <v>82</v>
      </c>
      <c r="C190" s="92"/>
      <c r="D190" s="350">
        <f>Лист1!N5*'таланты+инициативы0,278'!$D$186</f>
        <v>5.5600000000000005</v>
      </c>
      <c r="E190" s="450">
        <v>38</v>
      </c>
      <c r="F190" s="292">
        <f t="shared" ref="F190" si="13">D190*E190</f>
        <v>211.28000000000003</v>
      </c>
      <c r="G190" s="156"/>
      <c r="H190" s="6"/>
      <c r="I190" s="6"/>
    </row>
    <row r="191" spans="1:9" ht="27" x14ac:dyDescent="0.25">
      <c r="A191" s="448" t="s">
        <v>312</v>
      </c>
      <c r="B191" s="78" t="s">
        <v>82</v>
      </c>
      <c r="C191" s="92"/>
      <c r="D191" s="350">
        <f>Лист1!N6*'таланты+инициативы0,278'!$D$186</f>
        <v>55.600000000000009</v>
      </c>
      <c r="E191" s="450">
        <v>28</v>
      </c>
      <c r="F191" s="292">
        <f t="shared" si="12"/>
        <v>1556.8000000000002</v>
      </c>
      <c r="G191" s="156"/>
      <c r="H191" s="6"/>
      <c r="I191" s="6"/>
    </row>
    <row r="192" spans="1:9" ht="16.5" x14ac:dyDescent="0.25">
      <c r="A192" s="448" t="s">
        <v>313</v>
      </c>
      <c r="B192" s="78" t="s">
        <v>82</v>
      </c>
      <c r="C192" s="92"/>
      <c r="D192" s="350">
        <f>Лист1!N7*'таланты+инициативы0,278'!$D$186</f>
        <v>20.016000000000002</v>
      </c>
      <c r="E192" s="450">
        <v>19</v>
      </c>
      <c r="F192" s="292">
        <f t="shared" si="12"/>
        <v>380.30400000000003</v>
      </c>
      <c r="G192" s="156"/>
      <c r="H192" s="6"/>
      <c r="I192" s="6"/>
    </row>
    <row r="193" spans="1:9" ht="16.5" x14ac:dyDescent="0.25">
      <c r="A193" s="448" t="s">
        <v>314</v>
      </c>
      <c r="B193" s="78" t="s">
        <v>82</v>
      </c>
      <c r="C193" s="92"/>
      <c r="D193" s="350">
        <f>Лист1!N8*'таланты+инициативы0,278'!$D$186</f>
        <v>5.5600000000000005</v>
      </c>
      <c r="E193" s="450">
        <v>69</v>
      </c>
      <c r="F193" s="292">
        <f t="shared" si="12"/>
        <v>383.64000000000004</v>
      </c>
      <c r="G193" s="156"/>
      <c r="H193" s="6"/>
      <c r="I193" s="6"/>
    </row>
    <row r="194" spans="1:9" ht="16.5" x14ac:dyDescent="0.25">
      <c r="A194" s="448" t="s">
        <v>315</v>
      </c>
      <c r="B194" s="78" t="s">
        <v>82</v>
      </c>
      <c r="C194" s="92"/>
      <c r="D194" s="350">
        <f>Лист1!N9*'таланты+инициативы0,278'!$D$186</f>
        <v>3.3360000000000003</v>
      </c>
      <c r="E194" s="450">
        <v>56</v>
      </c>
      <c r="F194" s="292">
        <f t="shared" si="12"/>
        <v>186.81600000000003</v>
      </c>
      <c r="G194" s="156"/>
      <c r="H194" s="6"/>
      <c r="I194" s="6"/>
    </row>
    <row r="195" spans="1:9" ht="27" x14ac:dyDescent="0.25">
      <c r="A195" s="448" t="s">
        <v>316</v>
      </c>
      <c r="B195" s="78" t="s">
        <v>82</v>
      </c>
      <c r="C195" s="92"/>
      <c r="D195" s="350">
        <f>Лист1!N10*'таланты+инициативы0,278'!$D$186</f>
        <v>0.83400000000000007</v>
      </c>
      <c r="E195" s="450">
        <v>610</v>
      </c>
      <c r="F195" s="292">
        <f t="shared" si="12"/>
        <v>508.74000000000007</v>
      </c>
      <c r="G195" s="156"/>
      <c r="H195" s="6"/>
      <c r="I195" s="6"/>
    </row>
    <row r="196" spans="1:9" ht="27" x14ac:dyDescent="0.25">
      <c r="A196" s="448" t="s">
        <v>317</v>
      </c>
      <c r="B196" s="78" t="s">
        <v>82</v>
      </c>
      <c r="C196" s="92"/>
      <c r="D196" s="350">
        <f>Лист1!N11*'таланты+инициативы0,278'!$D$186</f>
        <v>0.55600000000000005</v>
      </c>
      <c r="E196" s="450">
        <v>1092</v>
      </c>
      <c r="F196" s="292">
        <f t="shared" si="12"/>
        <v>607.15200000000004</v>
      </c>
      <c r="G196" s="156"/>
      <c r="H196" s="6"/>
      <c r="I196" s="6"/>
    </row>
    <row r="197" spans="1:9" ht="16.5" x14ac:dyDescent="0.25">
      <c r="A197" s="448" t="s">
        <v>318</v>
      </c>
      <c r="B197" s="78" t="s">
        <v>82</v>
      </c>
      <c r="C197" s="92"/>
      <c r="D197" s="350">
        <f>Лист1!N12*'таланты+инициативы0,278'!$D$186</f>
        <v>8.34</v>
      </c>
      <c r="E197" s="450">
        <v>115</v>
      </c>
      <c r="F197" s="292">
        <f t="shared" si="12"/>
        <v>959.1</v>
      </c>
      <c r="G197" s="156"/>
      <c r="H197" s="6"/>
      <c r="I197" s="6"/>
    </row>
    <row r="198" spans="1:9" ht="16.5" x14ac:dyDescent="0.25">
      <c r="A198" s="448" t="s">
        <v>319</v>
      </c>
      <c r="B198" s="78" t="s">
        <v>82</v>
      </c>
      <c r="C198" s="92"/>
      <c r="D198" s="350">
        <f>Лист1!N13*'таланты+инициативы0,278'!$D$186</f>
        <v>4.17</v>
      </c>
      <c r="E198" s="450">
        <v>189</v>
      </c>
      <c r="F198" s="292">
        <f t="shared" si="12"/>
        <v>788.13</v>
      </c>
      <c r="G198" s="156"/>
      <c r="H198" s="6"/>
      <c r="I198" s="6"/>
    </row>
    <row r="199" spans="1:9" ht="27" x14ac:dyDescent="0.25">
      <c r="A199" s="448" t="s">
        <v>320</v>
      </c>
      <c r="B199" s="78" t="s">
        <v>82</v>
      </c>
      <c r="C199" s="92"/>
      <c r="D199" s="350">
        <f>Лист1!N14*'таланты+инициативы0,278'!$D$186</f>
        <v>13.344000000000001</v>
      </c>
      <c r="E199" s="450">
        <v>39</v>
      </c>
      <c r="F199" s="292">
        <f t="shared" ref="F199:F200" si="14">D199*E199</f>
        <v>520.41600000000005</v>
      </c>
      <c r="G199" s="156"/>
      <c r="H199" s="6"/>
      <c r="I199" s="6"/>
    </row>
    <row r="200" spans="1:9" ht="27" x14ac:dyDescent="0.25">
      <c r="A200" s="448" t="s">
        <v>321</v>
      </c>
      <c r="B200" s="78" t="s">
        <v>82</v>
      </c>
      <c r="C200" s="92"/>
      <c r="D200" s="350">
        <f>Лист1!N15*'таланты+инициативы0,278'!$D$186</f>
        <v>1.3900000000000001</v>
      </c>
      <c r="E200" s="450">
        <v>208</v>
      </c>
      <c r="F200" s="292">
        <f t="shared" si="14"/>
        <v>289.12</v>
      </c>
      <c r="G200" s="156"/>
      <c r="H200" s="6"/>
      <c r="I200" s="6"/>
    </row>
    <row r="201" spans="1:9" ht="27" x14ac:dyDescent="0.25">
      <c r="A201" s="448" t="s">
        <v>322</v>
      </c>
      <c r="B201" s="78" t="s">
        <v>82</v>
      </c>
      <c r="C201" s="92"/>
      <c r="D201" s="350">
        <f>Лист1!N16*'таланты+инициативы0,278'!$D$186</f>
        <v>0.27800000000000002</v>
      </c>
      <c r="E201" s="450">
        <v>650</v>
      </c>
      <c r="F201" s="292">
        <f t="shared" si="12"/>
        <v>180.70000000000002</v>
      </c>
      <c r="G201" s="156"/>
      <c r="H201" s="6"/>
      <c r="I201" s="6"/>
    </row>
    <row r="202" spans="1:9" ht="27" x14ac:dyDescent="0.25">
      <c r="A202" s="448" t="s">
        <v>323</v>
      </c>
      <c r="B202" s="78" t="s">
        <v>82</v>
      </c>
      <c r="C202" s="92"/>
      <c r="D202" s="350">
        <f>Лист1!N17*'таланты+инициативы0,278'!$D$186</f>
        <v>0.83400000000000007</v>
      </c>
      <c r="E202" s="450">
        <v>580</v>
      </c>
      <c r="F202" s="292">
        <f>D202*E202</f>
        <v>483.72</v>
      </c>
      <c r="G202" s="156"/>
      <c r="H202" s="6"/>
      <c r="I202" s="6"/>
    </row>
    <row r="203" spans="1:9" ht="27" x14ac:dyDescent="0.25">
      <c r="A203" s="448" t="s">
        <v>324</v>
      </c>
      <c r="B203" s="78" t="s">
        <v>82</v>
      </c>
      <c r="C203" s="92"/>
      <c r="D203" s="350">
        <f>Лист1!N18*'таланты+инициативы0,278'!$D$186</f>
        <v>0.27800000000000002</v>
      </c>
      <c r="E203" s="450">
        <v>695</v>
      </c>
      <c r="F203" s="292">
        <f t="shared" si="12"/>
        <v>193.21</v>
      </c>
      <c r="G203" s="156"/>
      <c r="H203" s="6"/>
      <c r="I203" s="6"/>
    </row>
    <row r="204" spans="1:9" ht="16.5" x14ac:dyDescent="0.25">
      <c r="A204" s="448" t="s">
        <v>325</v>
      </c>
      <c r="B204" s="78" t="s">
        <v>82</v>
      </c>
      <c r="C204" s="92"/>
      <c r="D204" s="350">
        <f>Лист1!N19*'таланты+инициативы0,278'!$D$186</f>
        <v>8.8960000000000008</v>
      </c>
      <c r="E204" s="450">
        <v>32</v>
      </c>
      <c r="F204" s="292">
        <f t="shared" si="12"/>
        <v>284.67200000000003</v>
      </c>
      <c r="G204" s="156"/>
      <c r="H204" s="6"/>
      <c r="I204" s="6"/>
    </row>
    <row r="205" spans="1:9" ht="27" x14ac:dyDescent="0.25">
      <c r="A205" s="448" t="s">
        <v>326</v>
      </c>
      <c r="B205" s="78" t="s">
        <v>82</v>
      </c>
      <c r="C205" s="92"/>
      <c r="D205" s="350">
        <f>Лист1!N20*'таланты+инициативы0,278'!$D$186</f>
        <v>2.7800000000000002</v>
      </c>
      <c r="E205" s="450">
        <v>150</v>
      </c>
      <c r="F205" s="292">
        <f t="shared" si="12"/>
        <v>417.00000000000006</v>
      </c>
      <c r="G205" s="156"/>
      <c r="H205" s="6"/>
      <c r="I205" s="6"/>
    </row>
    <row r="206" spans="1:9" ht="16.5" x14ac:dyDescent="0.25">
      <c r="A206" s="448" t="s">
        <v>327</v>
      </c>
      <c r="B206" s="78" t="s">
        <v>82</v>
      </c>
      <c r="C206" s="92"/>
      <c r="D206" s="350">
        <f>Лист1!N21*'таланты+инициативы0,278'!$D$186</f>
        <v>3.3360000000000003</v>
      </c>
      <c r="E206" s="450">
        <v>95</v>
      </c>
      <c r="F206" s="292">
        <f t="shared" si="12"/>
        <v>316.92</v>
      </c>
      <c r="G206" s="156"/>
      <c r="H206" s="6"/>
      <c r="I206" s="6"/>
    </row>
    <row r="207" spans="1:9" ht="16.5" x14ac:dyDescent="0.25">
      <c r="A207" s="448" t="s">
        <v>328</v>
      </c>
      <c r="B207" s="78" t="s">
        <v>82</v>
      </c>
      <c r="C207" s="92"/>
      <c r="D207" s="350">
        <f>Лист1!N22*'таланты+инициативы0,278'!$D$186</f>
        <v>2.7800000000000002</v>
      </c>
      <c r="E207" s="450">
        <v>51</v>
      </c>
      <c r="F207" s="292">
        <f t="shared" si="12"/>
        <v>141.78</v>
      </c>
      <c r="G207" s="156"/>
      <c r="H207" s="6"/>
      <c r="I207" s="6"/>
    </row>
    <row r="208" spans="1:9" ht="27" x14ac:dyDescent="0.25">
      <c r="A208" s="448" t="s">
        <v>329</v>
      </c>
      <c r="B208" s="78" t="s">
        <v>82</v>
      </c>
      <c r="C208" s="92"/>
      <c r="D208" s="350">
        <f>Лист1!N23*'таланты+инициативы0,278'!$D$186</f>
        <v>2.7800000000000002</v>
      </c>
      <c r="E208" s="450">
        <v>1023</v>
      </c>
      <c r="F208" s="292">
        <f t="shared" si="12"/>
        <v>2843.94</v>
      </c>
      <c r="G208" s="156"/>
      <c r="H208" s="6"/>
      <c r="I208" s="6"/>
    </row>
    <row r="209" spans="1:9" ht="27" x14ac:dyDescent="0.25">
      <c r="A209" s="448" t="s">
        <v>330</v>
      </c>
      <c r="B209" s="78" t="s">
        <v>82</v>
      </c>
      <c r="C209" s="92"/>
      <c r="D209" s="350">
        <f>Лист1!N24*'таланты+инициативы0,278'!$D$186</f>
        <v>1.3900000000000001</v>
      </c>
      <c r="E209" s="450">
        <v>1489</v>
      </c>
      <c r="F209" s="292">
        <f t="shared" si="12"/>
        <v>2069.71</v>
      </c>
      <c r="G209" s="156"/>
      <c r="H209" s="6"/>
      <c r="I209" s="6"/>
    </row>
    <row r="210" spans="1:9" ht="27" x14ac:dyDescent="0.25">
      <c r="A210" s="448" t="s">
        <v>331</v>
      </c>
      <c r="B210" s="78" t="s">
        <v>82</v>
      </c>
      <c r="C210" s="92"/>
      <c r="D210" s="350">
        <f>Лист1!N25*'таланты+инициативы0,278'!$D$186</f>
        <v>1.3900000000000001</v>
      </c>
      <c r="E210" s="450">
        <v>822</v>
      </c>
      <c r="F210" s="292">
        <f t="shared" si="12"/>
        <v>1142.5800000000002</v>
      </c>
      <c r="G210" s="156"/>
      <c r="H210" s="6"/>
      <c r="I210" s="6"/>
    </row>
    <row r="211" spans="1:9" ht="27" x14ac:dyDescent="0.25">
      <c r="A211" s="448" t="s">
        <v>332</v>
      </c>
      <c r="B211" s="78" t="s">
        <v>82</v>
      </c>
      <c r="C211" s="92"/>
      <c r="D211" s="350">
        <f>Лист1!N26*'таланты+инициативы0,278'!$D$186</f>
        <v>0.27800000000000002</v>
      </c>
      <c r="E211" s="450">
        <v>18560</v>
      </c>
      <c r="F211" s="292">
        <f t="shared" si="12"/>
        <v>5159.68</v>
      </c>
      <c r="G211" s="156"/>
      <c r="H211" s="6"/>
      <c r="I211" s="6"/>
    </row>
    <row r="212" spans="1:9" ht="16.5" x14ac:dyDescent="0.25">
      <c r="A212" s="448" t="s">
        <v>333</v>
      </c>
      <c r="B212" s="78" t="s">
        <v>82</v>
      </c>
      <c r="C212" s="92"/>
      <c r="D212" s="350">
        <f>Лист1!N27*'таланты+инициативы0,278'!$D$186</f>
        <v>5.5600000000000005</v>
      </c>
      <c r="E212" s="450">
        <v>70</v>
      </c>
      <c r="F212" s="292">
        <f t="shared" si="12"/>
        <v>389.20000000000005</v>
      </c>
      <c r="G212" s="156"/>
      <c r="H212" s="6"/>
      <c r="I212" s="6"/>
    </row>
    <row r="213" spans="1:9" ht="27" x14ac:dyDescent="0.25">
      <c r="A213" s="448" t="s">
        <v>334</v>
      </c>
      <c r="B213" s="78" t="s">
        <v>82</v>
      </c>
      <c r="C213" s="92"/>
      <c r="D213" s="350">
        <f>Лист1!N28*'таланты+инициативы0,278'!$D$186</f>
        <v>0.83400000000000007</v>
      </c>
      <c r="E213" s="450">
        <v>650</v>
      </c>
      <c r="F213" s="292">
        <f t="shared" si="12"/>
        <v>542.1</v>
      </c>
      <c r="G213" s="156"/>
      <c r="H213" s="6"/>
      <c r="I213" s="6"/>
    </row>
    <row r="214" spans="1:9" ht="16.5" x14ac:dyDescent="0.25">
      <c r="A214" s="448" t="s">
        <v>335</v>
      </c>
      <c r="B214" s="78" t="s">
        <v>82</v>
      </c>
      <c r="C214" s="92"/>
      <c r="D214" s="350">
        <f>Лист1!N29*'таланты+инициативы0,278'!$D$186</f>
        <v>1.3900000000000001</v>
      </c>
      <c r="E214" s="450">
        <v>995</v>
      </c>
      <c r="F214" s="292">
        <f t="shared" si="12"/>
        <v>1383.0500000000002</v>
      </c>
      <c r="G214" s="156"/>
      <c r="H214" s="6"/>
      <c r="I214" s="6"/>
    </row>
    <row r="215" spans="1:9" ht="16.5" x14ac:dyDescent="0.25">
      <c r="A215" s="348" t="s">
        <v>221</v>
      </c>
      <c r="B215" s="78" t="s">
        <v>82</v>
      </c>
      <c r="C215" s="92"/>
      <c r="D215" s="350">
        <f>Лист1!N30*'таланты+инициативы0,278'!$D$186</f>
        <v>0.27800000000000002</v>
      </c>
      <c r="E215" s="365">
        <v>46317</v>
      </c>
      <c r="F215" s="292">
        <f t="shared" si="12"/>
        <v>12876.126000000002</v>
      </c>
      <c r="G215" s="156"/>
      <c r="H215" s="6"/>
      <c r="I215" s="6"/>
    </row>
    <row r="216" spans="1:9" ht="16.5" x14ac:dyDescent="0.25">
      <c r="A216" s="348" t="s">
        <v>222</v>
      </c>
      <c r="B216" s="78" t="s">
        <v>82</v>
      </c>
      <c r="C216" s="92"/>
      <c r="D216" s="350">
        <f>Лист1!N31*'таланты+инициативы0,278'!$D$186</f>
        <v>1.3900000000000001</v>
      </c>
      <c r="E216" s="365">
        <v>2500</v>
      </c>
      <c r="F216" s="292">
        <f t="shared" si="12"/>
        <v>3475.0000000000005</v>
      </c>
      <c r="G216" s="156"/>
      <c r="H216" s="6"/>
      <c r="I216" s="6"/>
    </row>
    <row r="217" spans="1:9" ht="16.5" x14ac:dyDescent="0.25">
      <c r="A217" s="348" t="s">
        <v>223</v>
      </c>
      <c r="B217" s="78" t="s">
        <v>82</v>
      </c>
      <c r="C217" s="92"/>
      <c r="D217" s="350">
        <f>Лист1!N32*'таланты+инициативы0,278'!$D$186</f>
        <v>2.7800000000000002</v>
      </c>
      <c r="E217" s="365">
        <v>4500</v>
      </c>
      <c r="F217" s="292">
        <f t="shared" si="12"/>
        <v>12510.000000000002</v>
      </c>
      <c r="G217" s="156"/>
      <c r="H217" s="6"/>
      <c r="I217" s="6"/>
    </row>
    <row r="218" spans="1:9" ht="16.5" x14ac:dyDescent="0.25">
      <c r="A218" s="348" t="s">
        <v>224</v>
      </c>
      <c r="B218" s="78" t="s">
        <v>82</v>
      </c>
      <c r="C218" s="92"/>
      <c r="D218" s="350">
        <f>Лист1!N33*'таланты+инициативы0,278'!$D$186</f>
        <v>0.55600000000000005</v>
      </c>
      <c r="E218" s="365">
        <v>13000</v>
      </c>
      <c r="F218" s="292">
        <f t="shared" si="12"/>
        <v>7228.0000000000009</v>
      </c>
      <c r="G218" s="156"/>
      <c r="H218" s="6"/>
      <c r="I218" s="6"/>
    </row>
    <row r="219" spans="1:9" ht="16.5" x14ac:dyDescent="0.25">
      <c r="A219" s="349" t="s">
        <v>225</v>
      </c>
      <c r="B219" s="78" t="s">
        <v>82</v>
      </c>
      <c r="C219" s="92"/>
      <c r="D219" s="350">
        <f>Лист1!N34*'таланты+инициативы0,278'!$D$186</f>
        <v>1.9460000000000002</v>
      </c>
      <c r="E219" s="452">
        <v>1000</v>
      </c>
      <c r="F219" s="292">
        <f t="shared" si="12"/>
        <v>1946.0000000000002</v>
      </c>
      <c r="G219" s="156"/>
      <c r="H219" s="6"/>
      <c r="I219" s="6"/>
    </row>
    <row r="220" spans="1:9" ht="16.5" x14ac:dyDescent="0.25">
      <c r="A220" s="349" t="s">
        <v>226</v>
      </c>
      <c r="B220" s="78" t="s">
        <v>82</v>
      </c>
      <c r="C220" s="92"/>
      <c r="D220" s="350">
        <f>Лист1!N35*'таланты+инициативы0,278'!$D$186</f>
        <v>1.3900000000000001</v>
      </c>
      <c r="E220" s="452">
        <v>2100</v>
      </c>
      <c r="F220" s="292">
        <f t="shared" si="12"/>
        <v>2919.0000000000005</v>
      </c>
      <c r="G220" s="156"/>
      <c r="H220" s="6"/>
      <c r="I220" s="6"/>
    </row>
    <row r="221" spans="1:9" ht="16.5" x14ac:dyDescent="0.25">
      <c r="A221" s="348" t="s">
        <v>227</v>
      </c>
      <c r="B221" s="78" t="s">
        <v>82</v>
      </c>
      <c r="C221" s="92"/>
      <c r="D221" s="350">
        <f>Лист1!N36*'таланты+инициативы0,278'!$D$186</f>
        <v>1.1120000000000001</v>
      </c>
      <c r="E221" s="365">
        <v>500</v>
      </c>
      <c r="F221" s="292">
        <f t="shared" si="12"/>
        <v>556</v>
      </c>
      <c r="G221" s="156"/>
      <c r="H221" s="6"/>
      <c r="I221" s="6"/>
    </row>
    <row r="222" spans="1:9" ht="16.5" x14ac:dyDescent="0.25">
      <c r="A222" s="348" t="s">
        <v>228</v>
      </c>
      <c r="B222" s="78" t="s">
        <v>82</v>
      </c>
      <c r="C222" s="92"/>
      <c r="D222" s="350">
        <f>Лист1!N37*'таланты+инициативы0,278'!$D$186</f>
        <v>55.600000000000009</v>
      </c>
      <c r="E222" s="365">
        <v>100</v>
      </c>
      <c r="F222" s="292">
        <f t="shared" si="12"/>
        <v>5560.0000000000009</v>
      </c>
      <c r="G222" s="156"/>
      <c r="H222" s="6"/>
      <c r="I222" s="6"/>
    </row>
    <row r="223" spans="1:9" ht="16.5" x14ac:dyDescent="0.25">
      <c r="A223" s="348" t="s">
        <v>196</v>
      </c>
      <c r="B223" s="78" t="s">
        <v>82</v>
      </c>
      <c r="C223" s="92"/>
      <c r="D223" s="350">
        <f>Лист1!N38*'таланты+инициативы0,278'!$D$186</f>
        <v>4.17</v>
      </c>
      <c r="E223" s="365">
        <v>300</v>
      </c>
      <c r="F223" s="292">
        <f t="shared" si="12"/>
        <v>1251</v>
      </c>
      <c r="G223" s="156"/>
      <c r="H223" s="6"/>
      <c r="I223" s="6"/>
    </row>
    <row r="224" spans="1:9" ht="16.5" x14ac:dyDescent="0.25">
      <c r="A224" s="348" t="s">
        <v>195</v>
      </c>
      <c r="B224" s="78" t="s">
        <v>82</v>
      </c>
      <c r="C224" s="92"/>
      <c r="D224" s="350">
        <f>Лист1!N39*'таланты+инициативы0,278'!$D$186</f>
        <v>27.800000000000004</v>
      </c>
      <c r="E224" s="365">
        <v>25</v>
      </c>
      <c r="F224" s="292">
        <f t="shared" si="12"/>
        <v>695.00000000000011</v>
      </c>
      <c r="G224" s="156"/>
      <c r="H224" s="6"/>
      <c r="I224" s="6"/>
    </row>
    <row r="225" spans="1:12" ht="16.5" x14ac:dyDescent="0.25">
      <c r="A225" s="348" t="s">
        <v>229</v>
      </c>
      <c r="B225" s="78" t="s">
        <v>82</v>
      </c>
      <c r="C225" s="92"/>
      <c r="D225" s="350">
        <f>Лист1!N40*'таланты+инициативы0,278'!$D$186</f>
        <v>11.120000000000001</v>
      </c>
      <c r="E225" s="365">
        <v>40</v>
      </c>
      <c r="F225" s="292">
        <f t="shared" si="12"/>
        <v>444.80000000000007</v>
      </c>
      <c r="G225" s="156"/>
      <c r="H225" s="6"/>
      <c r="I225" s="6"/>
    </row>
    <row r="226" spans="1:12" ht="16.5" x14ac:dyDescent="0.25">
      <c r="A226" s="348" t="s">
        <v>230</v>
      </c>
      <c r="B226" s="78" t="s">
        <v>82</v>
      </c>
      <c r="C226" s="92"/>
      <c r="D226" s="350">
        <f>Лист1!N41*'таланты+инициативы0,278'!$D$186</f>
        <v>5.5600000000000005</v>
      </c>
      <c r="E226" s="365">
        <v>1500</v>
      </c>
      <c r="F226" s="292">
        <f t="shared" si="12"/>
        <v>8340</v>
      </c>
      <c r="G226" s="156"/>
      <c r="H226" s="6"/>
      <c r="I226" s="6"/>
    </row>
    <row r="227" spans="1:12" ht="16.5" x14ac:dyDescent="0.25">
      <c r="A227" s="349" t="s">
        <v>231</v>
      </c>
      <c r="B227" s="78" t="s">
        <v>82</v>
      </c>
      <c r="C227" s="92"/>
      <c r="D227" s="350">
        <f>Лист1!N42*'таланты+инициативы0,278'!$D$186</f>
        <v>8.34</v>
      </c>
      <c r="E227" s="365">
        <v>1300</v>
      </c>
      <c r="F227" s="292">
        <f t="shared" si="12"/>
        <v>10842</v>
      </c>
      <c r="G227" s="156"/>
      <c r="H227" s="6"/>
      <c r="I227" s="6"/>
    </row>
    <row r="228" spans="1:12" ht="16.5" x14ac:dyDescent="0.25">
      <c r="A228" s="349" t="s">
        <v>235</v>
      </c>
      <c r="B228" s="78" t="s">
        <v>82</v>
      </c>
      <c r="C228" s="92"/>
      <c r="D228" s="350">
        <f>Лист1!N43*'таланты+инициативы0,278'!$D$186</f>
        <v>5.5600000000000005</v>
      </c>
      <c r="E228" s="365">
        <v>300</v>
      </c>
      <c r="F228" s="292">
        <f t="shared" si="12"/>
        <v>1668.0000000000002</v>
      </c>
      <c r="G228" s="156"/>
      <c r="H228" s="6"/>
      <c r="I228" s="6"/>
    </row>
    <row r="229" spans="1:12" ht="16.5" x14ac:dyDescent="0.25">
      <c r="A229" s="349" t="s">
        <v>236</v>
      </c>
      <c r="B229" s="78" t="s">
        <v>82</v>
      </c>
      <c r="C229" s="92"/>
      <c r="D229" s="350">
        <f>Лист1!N44*'таланты+инициативы0,278'!$D$186</f>
        <v>1.3900000000000001</v>
      </c>
      <c r="E229" s="365">
        <v>7500</v>
      </c>
      <c r="F229" s="292">
        <f t="shared" si="12"/>
        <v>10425.000000000002</v>
      </c>
      <c r="G229" s="156"/>
      <c r="H229" s="6"/>
      <c r="I229" s="6"/>
    </row>
    <row r="230" spans="1:12" ht="16.5" x14ac:dyDescent="0.25">
      <c r="A230" s="349" t="s">
        <v>237</v>
      </c>
      <c r="B230" s="78" t="s">
        <v>82</v>
      </c>
      <c r="C230" s="92"/>
      <c r="D230" s="350">
        <f>Лист1!N45*'таланты+инициативы0,278'!$D$186</f>
        <v>5.5600000000000005</v>
      </c>
      <c r="E230" s="365">
        <v>1000</v>
      </c>
      <c r="F230" s="292">
        <f t="shared" si="12"/>
        <v>5560.0000000000009</v>
      </c>
      <c r="G230" s="156"/>
      <c r="H230" s="6"/>
      <c r="I230" s="6"/>
    </row>
    <row r="231" spans="1:12" ht="16.5" x14ac:dyDescent="0.25">
      <c r="A231" s="349" t="s">
        <v>238</v>
      </c>
      <c r="B231" s="78" t="s">
        <v>82</v>
      </c>
      <c r="C231" s="92"/>
      <c r="D231" s="350">
        <f>Лист1!N46*'таланты+инициативы0,278'!$D$186</f>
        <v>13.900000000000002</v>
      </c>
      <c r="E231" s="365">
        <v>100</v>
      </c>
      <c r="F231" s="292">
        <f t="shared" si="12"/>
        <v>1390.0000000000002</v>
      </c>
      <c r="G231" s="156"/>
      <c r="H231" s="6"/>
      <c r="I231" s="6"/>
    </row>
    <row r="232" spans="1:12" ht="16.5" x14ac:dyDescent="0.25">
      <c r="A232" s="349" t="s">
        <v>239</v>
      </c>
      <c r="B232" s="78" t="s">
        <v>82</v>
      </c>
      <c r="C232" s="92"/>
      <c r="D232" s="350">
        <f>Лист1!N47*'таланты+инициативы0,278'!$D$186</f>
        <v>0.27800000000000002</v>
      </c>
      <c r="E232" s="365">
        <v>1005</v>
      </c>
      <c r="F232" s="292">
        <f t="shared" si="12"/>
        <v>279.39000000000004</v>
      </c>
      <c r="G232" s="156"/>
      <c r="H232" s="6"/>
      <c r="I232" s="6"/>
    </row>
    <row r="233" spans="1:12" ht="16.5" x14ac:dyDescent="0.25">
      <c r="A233" s="349" t="s">
        <v>240</v>
      </c>
      <c r="B233" s="78" t="s">
        <v>82</v>
      </c>
      <c r="C233" s="92"/>
      <c r="D233" s="350">
        <f>Лист1!N48*'таланты+инициативы0,278'!$D$186</f>
        <v>8.34</v>
      </c>
      <c r="E233" s="365">
        <v>250</v>
      </c>
      <c r="F233" s="292">
        <f t="shared" si="12"/>
        <v>2085</v>
      </c>
      <c r="G233" s="156"/>
      <c r="H233" s="6"/>
      <c r="I233" s="6"/>
    </row>
    <row r="234" spans="1:12" ht="16.5" x14ac:dyDescent="0.25">
      <c r="A234" s="349" t="s">
        <v>241</v>
      </c>
      <c r="B234" s="78" t="s">
        <v>82</v>
      </c>
      <c r="C234" s="92"/>
      <c r="D234" s="350">
        <f>Лист1!N49*'таланты+инициативы0,278'!$D$186</f>
        <v>2.7800000000000002</v>
      </c>
      <c r="E234" s="365">
        <v>500</v>
      </c>
      <c r="F234" s="292">
        <f t="shared" si="12"/>
        <v>1390.0000000000002</v>
      </c>
      <c r="G234" s="156"/>
      <c r="H234" s="6"/>
      <c r="I234" s="6"/>
    </row>
    <row r="235" spans="1:12" ht="16.5" x14ac:dyDescent="0.25">
      <c r="A235" s="349" t="s">
        <v>242</v>
      </c>
      <c r="B235" s="78" t="s">
        <v>82</v>
      </c>
      <c r="C235" s="92"/>
      <c r="D235" s="350">
        <f>Лист1!N50*'таланты+инициативы0,278'!$D$186</f>
        <v>11.120000000000001</v>
      </c>
      <c r="E235" s="365">
        <v>50</v>
      </c>
      <c r="F235" s="292">
        <f t="shared" si="12"/>
        <v>556</v>
      </c>
      <c r="G235" s="156"/>
      <c r="H235" s="6"/>
      <c r="I235" s="6"/>
    </row>
    <row r="236" spans="1:12" ht="16.5" x14ac:dyDescent="0.25">
      <c r="A236" s="349" t="s">
        <v>243</v>
      </c>
      <c r="B236" s="78" t="s">
        <v>82</v>
      </c>
      <c r="C236" s="92"/>
      <c r="D236" s="350">
        <f>Лист1!N51*'таланты+инициативы0,278'!$D$186</f>
        <v>83.4</v>
      </c>
      <c r="E236" s="365">
        <v>30</v>
      </c>
      <c r="F236" s="292">
        <f t="shared" si="12"/>
        <v>2502</v>
      </c>
      <c r="G236" s="156"/>
      <c r="H236" s="6"/>
      <c r="I236" s="6"/>
    </row>
    <row r="237" spans="1:12" ht="16.5" x14ac:dyDescent="0.25">
      <c r="A237" s="349" t="s">
        <v>244</v>
      </c>
      <c r="B237" s="78" t="s">
        <v>82</v>
      </c>
      <c r="C237" s="78">
        <v>1</v>
      </c>
      <c r="D237" s="350">
        <f>Лист1!N52*'таланты+инициативы0,278'!$D$186</f>
        <v>8.34</v>
      </c>
      <c r="E237" s="365">
        <v>300</v>
      </c>
      <c r="F237" s="292">
        <f t="shared" si="12"/>
        <v>2502</v>
      </c>
      <c r="G237" s="156"/>
      <c r="H237" s="6"/>
      <c r="I237" s="6"/>
      <c r="J237" s="129"/>
      <c r="K237" s="103"/>
      <c r="L237" s="130"/>
    </row>
    <row r="238" spans="1:12" ht="16.5" x14ac:dyDescent="0.25">
      <c r="A238" s="349" t="s">
        <v>245</v>
      </c>
      <c r="B238" s="78" t="s">
        <v>82</v>
      </c>
      <c r="C238" s="78">
        <v>4</v>
      </c>
      <c r="D238" s="350">
        <f>Лист1!N53*'таланты+инициативы0,278'!$D$186</f>
        <v>2.7800000000000002</v>
      </c>
      <c r="E238" s="365">
        <v>210</v>
      </c>
      <c r="F238" s="292">
        <f t="shared" si="12"/>
        <v>583.80000000000007</v>
      </c>
      <c r="G238" s="156"/>
      <c r="H238" s="6"/>
      <c r="I238" s="6"/>
      <c r="J238" s="129"/>
      <c r="K238" s="103"/>
      <c r="L238" s="130"/>
    </row>
    <row r="239" spans="1:12" ht="16.5" x14ac:dyDescent="0.25">
      <c r="A239" s="349" t="s">
        <v>280</v>
      </c>
      <c r="B239" s="78" t="s">
        <v>82</v>
      </c>
      <c r="C239" s="78">
        <v>4</v>
      </c>
      <c r="D239" s="350">
        <f>Лист1!N54*'таланты+инициативы0,278'!$D$186</f>
        <v>22.240000000000002</v>
      </c>
      <c r="E239" s="365">
        <v>800</v>
      </c>
      <c r="F239" s="292">
        <f t="shared" si="12"/>
        <v>17792</v>
      </c>
      <c r="G239" s="156"/>
      <c r="H239" s="6"/>
      <c r="I239" s="6"/>
      <c r="J239" s="129"/>
      <c r="K239" s="103"/>
      <c r="L239" s="130"/>
    </row>
    <row r="240" spans="1:12" ht="16.5" x14ac:dyDescent="0.25">
      <c r="A240" s="349" t="s">
        <v>248</v>
      </c>
      <c r="B240" s="78" t="s">
        <v>82</v>
      </c>
      <c r="C240" s="78">
        <v>6</v>
      </c>
      <c r="D240" s="350">
        <f>Лист1!N55*'таланты+инициативы0,278'!$D$186</f>
        <v>27.800000000000004</v>
      </c>
      <c r="E240" s="365">
        <v>14.09</v>
      </c>
      <c r="F240" s="292">
        <f t="shared" si="12"/>
        <v>391.70200000000006</v>
      </c>
      <c r="G240" s="156"/>
      <c r="H240" s="6"/>
      <c r="I240" s="6"/>
      <c r="J240" s="129"/>
      <c r="K240" s="103"/>
      <c r="L240" s="130"/>
    </row>
    <row r="241" spans="1:12" ht="16.5" x14ac:dyDescent="0.25">
      <c r="A241" s="349" t="s">
        <v>249</v>
      </c>
      <c r="B241" s="78" t="s">
        <v>82</v>
      </c>
      <c r="C241" s="78">
        <v>5</v>
      </c>
      <c r="D241" s="350">
        <f>Лист1!N56*'таланты+инициативы0,278'!$D$186</f>
        <v>27.800000000000004</v>
      </c>
      <c r="E241" s="365">
        <v>100</v>
      </c>
      <c r="F241" s="292">
        <f t="shared" si="12"/>
        <v>2780.0000000000005</v>
      </c>
      <c r="G241" s="156"/>
      <c r="H241" s="6"/>
      <c r="I241" s="6"/>
      <c r="J241" s="129"/>
      <c r="K241" s="103"/>
      <c r="L241" s="130"/>
    </row>
    <row r="242" spans="1:12" ht="16.5" x14ac:dyDescent="0.25">
      <c r="A242" s="349" t="s">
        <v>250</v>
      </c>
      <c r="B242" s="78" t="s">
        <v>82</v>
      </c>
      <c r="C242" s="78">
        <v>1</v>
      </c>
      <c r="D242" s="350">
        <f>Лист1!N57*'таланты+инициативы0,278'!$D$186</f>
        <v>0.27800000000000002</v>
      </c>
      <c r="E242" s="365">
        <v>85</v>
      </c>
      <c r="F242" s="292">
        <f t="shared" si="12"/>
        <v>23.630000000000003</v>
      </c>
      <c r="G242" s="156"/>
      <c r="H242" s="6"/>
      <c r="I242" s="6"/>
      <c r="J242" s="129"/>
      <c r="K242" s="103"/>
      <c r="L242" s="130"/>
    </row>
    <row r="243" spans="1:12" ht="16.5" x14ac:dyDescent="0.25">
      <c r="A243" s="349" t="s">
        <v>252</v>
      </c>
      <c r="B243" s="78" t="s">
        <v>82</v>
      </c>
      <c r="C243" s="78">
        <v>2</v>
      </c>
      <c r="D243" s="350">
        <f>Лист1!N58*'таланты+инициативы0,278'!$D$186</f>
        <v>27.800000000000004</v>
      </c>
      <c r="E243" s="365">
        <v>323</v>
      </c>
      <c r="F243" s="292">
        <f t="shared" si="12"/>
        <v>8979.4000000000015</v>
      </c>
      <c r="G243" s="156"/>
      <c r="H243" s="6"/>
      <c r="I243" s="6"/>
      <c r="J243" s="129"/>
      <c r="K243" s="103"/>
      <c r="L243" s="130"/>
    </row>
    <row r="244" spans="1:12" ht="16.5" x14ac:dyDescent="0.25">
      <c r="A244" s="349" t="s">
        <v>253</v>
      </c>
      <c r="B244" s="78" t="s">
        <v>82</v>
      </c>
      <c r="C244" s="78">
        <v>2</v>
      </c>
      <c r="D244" s="350">
        <f>Лист1!N59*'таланты+инициативы0,278'!$D$186</f>
        <v>2.7800000000000002</v>
      </c>
      <c r="E244" s="365">
        <v>400</v>
      </c>
      <c r="F244" s="292">
        <f t="shared" si="12"/>
        <v>1112</v>
      </c>
      <c r="G244" s="156"/>
      <c r="H244" s="6"/>
      <c r="I244" s="6"/>
      <c r="J244" s="129"/>
      <c r="K244" s="103"/>
      <c r="L244" s="130"/>
    </row>
    <row r="245" spans="1:12" ht="16.5" x14ac:dyDescent="0.25">
      <c r="A245" s="349" t="s">
        <v>234</v>
      </c>
      <c r="B245" s="78" t="s">
        <v>82</v>
      </c>
      <c r="C245" s="78">
        <v>3</v>
      </c>
      <c r="D245" s="350">
        <f>Лист1!N60*'таланты+инициативы0,278'!$D$186</f>
        <v>0.55600000000000005</v>
      </c>
      <c r="E245" s="365">
        <v>2075</v>
      </c>
      <c r="F245" s="292">
        <f t="shared" si="12"/>
        <v>1153.7</v>
      </c>
      <c r="G245" s="156"/>
      <c r="H245" s="6"/>
      <c r="I245" s="6"/>
      <c r="J245" s="129"/>
      <c r="K245" s="103"/>
      <c r="L245" s="130"/>
    </row>
    <row r="246" spans="1:12" ht="16.5" x14ac:dyDescent="0.25">
      <c r="A246" s="349" t="s">
        <v>255</v>
      </c>
      <c r="B246" s="78" t="s">
        <v>82</v>
      </c>
      <c r="C246" s="78">
        <v>4</v>
      </c>
      <c r="D246" s="350">
        <f>Лист1!N61*'таланты+инициативы0,278'!$D$186</f>
        <v>722.80000000000007</v>
      </c>
      <c r="E246" s="365">
        <v>64.3</v>
      </c>
      <c r="F246" s="292">
        <f>D246*E246</f>
        <v>46476.04</v>
      </c>
      <c r="G246" s="156"/>
      <c r="H246" s="6"/>
      <c r="I246" s="6"/>
      <c r="J246" s="129"/>
      <c r="K246" s="103"/>
      <c r="L246" s="130"/>
    </row>
    <row r="247" spans="1:12" ht="13.9" customHeight="1" x14ac:dyDescent="0.25">
      <c r="A247" s="349" t="s">
        <v>336</v>
      </c>
      <c r="B247" s="78" t="s">
        <v>82</v>
      </c>
      <c r="C247" s="78">
        <v>5</v>
      </c>
      <c r="D247" s="350">
        <f>Лист1!N62*'таланты+инициативы0,278'!$D$186</f>
        <v>2.7800000000000002</v>
      </c>
      <c r="E247" s="365">
        <v>1500</v>
      </c>
      <c r="F247" s="292">
        <f t="shared" si="12"/>
        <v>4170</v>
      </c>
      <c r="G247" s="156"/>
      <c r="H247" s="6"/>
      <c r="I247" s="6"/>
      <c r="J247" s="129"/>
      <c r="K247" s="103"/>
      <c r="L247" s="130"/>
    </row>
    <row r="248" spans="1:12" ht="19.899999999999999" customHeight="1" x14ac:dyDescent="0.25">
      <c r="A248" s="349" t="s">
        <v>337</v>
      </c>
      <c r="B248" s="78" t="s">
        <v>82</v>
      </c>
      <c r="C248" s="78">
        <v>6</v>
      </c>
      <c r="D248" s="350">
        <f>Лист1!N63*'таланты+инициативы0,278'!$D$186</f>
        <v>2.7800000000000002</v>
      </c>
      <c r="E248" s="365">
        <v>5000</v>
      </c>
      <c r="F248" s="292">
        <f t="shared" si="12"/>
        <v>13900.000000000002</v>
      </c>
      <c r="G248" s="156"/>
      <c r="H248" s="6"/>
      <c r="I248" s="6"/>
      <c r="J248" s="129"/>
      <c r="K248" s="103"/>
      <c r="L248" s="130"/>
    </row>
    <row r="249" spans="1:12" ht="16.899999999999999" customHeight="1" x14ac:dyDescent="0.25">
      <c r="A249" s="349" t="s">
        <v>338</v>
      </c>
      <c r="B249" s="78" t="s">
        <v>82</v>
      </c>
      <c r="C249" s="78">
        <v>7</v>
      </c>
      <c r="D249" s="350">
        <f>Лист1!N64*'таланты+инициативы0,278'!$D$186</f>
        <v>27.800000000000004</v>
      </c>
      <c r="E249" s="365">
        <v>200</v>
      </c>
      <c r="F249" s="292">
        <f t="shared" si="12"/>
        <v>5560.0000000000009</v>
      </c>
      <c r="G249" s="156"/>
      <c r="H249" s="6"/>
      <c r="I249" s="6"/>
      <c r="J249" s="129"/>
      <c r="K249" s="103"/>
      <c r="L249" s="130"/>
    </row>
    <row r="250" spans="1:12" ht="16.5" x14ac:dyDescent="0.25">
      <c r="A250" s="349" t="s">
        <v>339</v>
      </c>
      <c r="B250" s="78" t="s">
        <v>82</v>
      </c>
      <c r="C250" s="78">
        <v>8</v>
      </c>
      <c r="D250" s="350">
        <f>Лист1!N65*'таланты+инициативы0,278'!$D$186</f>
        <v>41.7</v>
      </c>
      <c r="E250" s="365">
        <v>160</v>
      </c>
      <c r="F250" s="292">
        <f t="shared" si="12"/>
        <v>6672</v>
      </c>
      <c r="G250" s="156"/>
      <c r="H250" s="6"/>
      <c r="I250" s="6"/>
      <c r="J250" s="129"/>
      <c r="K250" s="103"/>
      <c r="L250" s="130"/>
    </row>
    <row r="251" spans="1:12" ht="16.5" x14ac:dyDescent="0.25">
      <c r="A251" s="349" t="s">
        <v>340</v>
      </c>
      <c r="B251" s="78" t="s">
        <v>82</v>
      </c>
      <c r="C251" s="78">
        <v>9</v>
      </c>
      <c r="D251" s="350">
        <f>Лист1!N66*'таланты+инициативы0,278'!$D$186</f>
        <v>2.7800000000000002</v>
      </c>
      <c r="E251" s="365">
        <v>6000</v>
      </c>
      <c r="F251" s="292">
        <f t="shared" si="12"/>
        <v>16680</v>
      </c>
      <c r="G251" s="156"/>
      <c r="H251" s="6"/>
      <c r="I251" s="6"/>
      <c r="J251" s="129"/>
      <c r="K251" s="103"/>
      <c r="L251" s="130"/>
    </row>
    <row r="252" spans="1:12" ht="16.5" x14ac:dyDescent="0.25">
      <c r="A252" s="349" t="s">
        <v>341</v>
      </c>
      <c r="B252" s="78" t="s">
        <v>82</v>
      </c>
      <c r="C252" s="78">
        <v>10</v>
      </c>
      <c r="D252" s="350">
        <f>Лист1!N67*'таланты+инициативы0,278'!$D$186</f>
        <v>0.83400000000000007</v>
      </c>
      <c r="E252" s="365">
        <v>3950</v>
      </c>
      <c r="F252" s="292">
        <f t="shared" si="12"/>
        <v>3294.3</v>
      </c>
      <c r="G252" s="156"/>
      <c r="H252" s="6"/>
      <c r="I252" s="6"/>
      <c r="J252" s="129"/>
      <c r="K252" s="103"/>
      <c r="L252" s="130"/>
    </row>
    <row r="253" spans="1:12" ht="16.5" x14ac:dyDescent="0.25">
      <c r="A253" s="349" t="s">
        <v>342</v>
      </c>
      <c r="B253" s="78" t="s">
        <v>82</v>
      </c>
      <c r="C253" s="78">
        <v>11</v>
      </c>
      <c r="D253" s="350">
        <f>Лист1!N68*'таланты+инициативы0,278'!$D$186</f>
        <v>0.27800000000000002</v>
      </c>
      <c r="E253" s="365">
        <v>1915</v>
      </c>
      <c r="F253" s="292">
        <f>D253*E253-0.01</f>
        <v>532.36</v>
      </c>
      <c r="G253" s="156"/>
      <c r="H253" s="6"/>
      <c r="I253" s="6"/>
      <c r="J253" s="129"/>
      <c r="K253" s="103"/>
      <c r="L253" s="130"/>
    </row>
    <row r="254" spans="1:12" ht="16.5" x14ac:dyDescent="0.25">
      <c r="A254" s="349" t="s">
        <v>343</v>
      </c>
      <c r="B254" s="78" t="s">
        <v>82</v>
      </c>
      <c r="C254" s="78">
        <v>12</v>
      </c>
      <c r="D254" s="350">
        <f>Лист1!N69*'таланты+инициативы0,278'!$D$186</f>
        <v>361.40000000000003</v>
      </c>
      <c r="E254" s="365">
        <v>14</v>
      </c>
      <c r="F254" s="292">
        <f t="shared" si="12"/>
        <v>5059.6000000000004</v>
      </c>
      <c r="G254" s="156"/>
      <c r="H254" s="6"/>
      <c r="I254" s="6"/>
      <c r="J254" s="129"/>
      <c r="K254" s="103"/>
      <c r="L254" s="130"/>
    </row>
    <row r="255" spans="1:12" ht="18.75" x14ac:dyDescent="0.25">
      <c r="A255" s="688" t="s">
        <v>31</v>
      </c>
      <c r="B255" s="723"/>
      <c r="C255" s="723"/>
      <c r="D255" s="723"/>
      <c r="E255" s="689"/>
      <c r="F255" s="417">
        <f>SUM(F186:F254)</f>
        <v>289119.98999999993</v>
      </c>
      <c r="G255" s="156"/>
      <c r="H255" s="6"/>
      <c r="I255" s="6"/>
    </row>
    <row r="256" spans="1:12" ht="15.75" x14ac:dyDescent="0.25">
      <c r="A256" s="6"/>
      <c r="B256" s="6"/>
      <c r="C256" s="6"/>
      <c r="D256" s="6"/>
      <c r="E256" s="156"/>
      <c r="F256" s="6"/>
      <c r="G256" s="156"/>
      <c r="H256" s="6"/>
      <c r="I256" s="6"/>
    </row>
    <row r="257" spans="1:6" ht="15.75" x14ac:dyDescent="0.25">
      <c r="A257" s="6"/>
      <c r="B257" s="6"/>
      <c r="C257" s="6"/>
      <c r="D257" s="6"/>
      <c r="E257" s="6"/>
      <c r="F257" s="6"/>
    </row>
  </sheetData>
  <autoFilter ref="A184:I254" xr:uid="{00000000-0009-0000-0000-000007000000}"/>
  <mergeCells count="146">
    <mergeCell ref="A49:B49"/>
    <mergeCell ref="D57:D58"/>
    <mergeCell ref="E57:E58"/>
    <mergeCell ref="F57:F58"/>
    <mergeCell ref="A1:I1"/>
    <mergeCell ref="E47:E48"/>
    <mergeCell ref="F47:F48"/>
    <mergeCell ref="B3:I3"/>
    <mergeCell ref="G21:G23"/>
    <mergeCell ref="I21:I23"/>
    <mergeCell ref="A24:A25"/>
    <mergeCell ref="B24:B25"/>
    <mergeCell ref="D24:D25"/>
    <mergeCell ref="E24:E25"/>
    <mergeCell ref="F24:F25"/>
    <mergeCell ref="G24:G25"/>
    <mergeCell ref="I24:I25"/>
    <mergeCell ref="A21:A23"/>
    <mergeCell ref="B21:B23"/>
    <mergeCell ref="D21:D23"/>
    <mergeCell ref="E21:F21"/>
    <mergeCell ref="F22:F23"/>
    <mergeCell ref="A52:B52"/>
    <mergeCell ref="A54:B54"/>
    <mergeCell ref="G130:G131"/>
    <mergeCell ref="A132:B132"/>
    <mergeCell ref="A255:E255"/>
    <mergeCell ref="A147:F147"/>
    <mergeCell ref="A180:E180"/>
    <mergeCell ref="A181:F181"/>
    <mergeCell ref="A182:F182"/>
    <mergeCell ref="A183:A184"/>
    <mergeCell ref="B183:B184"/>
    <mergeCell ref="D183:D184"/>
    <mergeCell ref="E183:E184"/>
    <mergeCell ref="F183:F184"/>
    <mergeCell ref="D101:D102"/>
    <mergeCell ref="E101:E102"/>
    <mergeCell ref="G150:G151"/>
    <mergeCell ref="A155:F155"/>
    <mergeCell ref="A156:F156"/>
    <mergeCell ref="A158:A159"/>
    <mergeCell ref="B158:B159"/>
    <mergeCell ref="D158:D159"/>
    <mergeCell ref="F139:F140"/>
    <mergeCell ref="A121:E121"/>
    <mergeCell ref="E158:E159"/>
    <mergeCell ref="F158:F159"/>
    <mergeCell ref="A150:A151"/>
    <mergeCell ref="B150:B151"/>
    <mergeCell ref="D150:D151"/>
    <mergeCell ref="E150:E151"/>
    <mergeCell ref="F150:F151"/>
    <mergeCell ref="A134:B134"/>
    <mergeCell ref="A135:B135"/>
    <mergeCell ref="A136:B136"/>
    <mergeCell ref="A148:F148"/>
    <mergeCell ref="G139:G140"/>
    <mergeCell ref="A130:B131"/>
    <mergeCell ref="D130:D131"/>
    <mergeCell ref="D112:D113"/>
    <mergeCell ref="E112:E113"/>
    <mergeCell ref="F112:F113"/>
    <mergeCell ref="A137:F137"/>
    <mergeCell ref="A139:A140"/>
    <mergeCell ref="B139:B140"/>
    <mergeCell ref="D139:D140"/>
    <mergeCell ref="E139:E140"/>
    <mergeCell ref="A127:F127"/>
    <mergeCell ref="E130:E131"/>
    <mergeCell ref="F130:F131"/>
    <mergeCell ref="A133:B133"/>
    <mergeCell ref="A112:A113"/>
    <mergeCell ref="B112:B113"/>
    <mergeCell ref="A29:H29"/>
    <mergeCell ref="A30:A32"/>
    <mergeCell ref="B30:C32"/>
    <mergeCell ref="D30:H30"/>
    <mergeCell ref="D31:D32"/>
    <mergeCell ref="E31:E32"/>
    <mergeCell ref="F31:F32"/>
    <mergeCell ref="G31:G32"/>
    <mergeCell ref="H31:H32"/>
    <mergeCell ref="B36:C36"/>
    <mergeCell ref="A44:F44"/>
    <mergeCell ref="B42:C42"/>
    <mergeCell ref="B43:C43"/>
    <mergeCell ref="F101:F102"/>
    <mergeCell ref="B33:C33"/>
    <mergeCell ref="B35:C35"/>
    <mergeCell ref="A59:B59"/>
    <mergeCell ref="A81:B81"/>
    <mergeCell ref="A37:H37"/>
    <mergeCell ref="A38:A40"/>
    <mergeCell ref="B38:C40"/>
    <mergeCell ref="D38:E38"/>
    <mergeCell ref="D39:D40"/>
    <mergeCell ref="E39:E40"/>
    <mergeCell ref="F39:F40"/>
    <mergeCell ref="B41:C41"/>
    <mergeCell ref="A50:B50"/>
    <mergeCell ref="A55:F55"/>
    <mergeCell ref="A57:B58"/>
    <mergeCell ref="A79:B79"/>
    <mergeCell ref="A80:B80"/>
    <mergeCell ref="A99:H99"/>
    <mergeCell ref="A100:A102"/>
    <mergeCell ref="A4:E4"/>
    <mergeCell ref="A5:E5"/>
    <mergeCell ref="A6:E6"/>
    <mergeCell ref="A7:E7"/>
    <mergeCell ref="A17:F17"/>
    <mergeCell ref="A19:F19"/>
    <mergeCell ref="A20:B20"/>
    <mergeCell ref="D8:E8"/>
    <mergeCell ref="D10:E10"/>
    <mergeCell ref="D11:E11"/>
    <mergeCell ref="D12:E12"/>
    <mergeCell ref="D13:E13"/>
    <mergeCell ref="D15:E15"/>
    <mergeCell ref="A16:I16"/>
    <mergeCell ref="D9:E9"/>
    <mergeCell ref="A82:F82"/>
    <mergeCell ref="G47:G48"/>
    <mergeCell ref="A110:F110"/>
    <mergeCell ref="I85:I87"/>
    <mergeCell ref="A88:A89"/>
    <mergeCell ref="B88:B89"/>
    <mergeCell ref="D88:D89"/>
    <mergeCell ref="E88:E89"/>
    <mergeCell ref="F88:F89"/>
    <mergeCell ref="G88:G89"/>
    <mergeCell ref="I88:I89"/>
    <mergeCell ref="A96:F96"/>
    <mergeCell ref="D100:F100"/>
    <mergeCell ref="A47:B48"/>
    <mergeCell ref="D47:D48"/>
    <mergeCell ref="A83:H83"/>
    <mergeCell ref="B85:B87"/>
    <mergeCell ref="D85:D87"/>
    <mergeCell ref="E85:F85"/>
    <mergeCell ref="G85:G87"/>
    <mergeCell ref="A51:B51"/>
    <mergeCell ref="G57:G58"/>
    <mergeCell ref="B103:C103"/>
    <mergeCell ref="B100:C102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47" max="8" man="1"/>
    <brk id="248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71" t="s">
        <v>69</v>
      </c>
      <c r="B1" s="771"/>
      <c r="C1" s="771"/>
      <c r="D1" s="771"/>
      <c r="E1" s="771"/>
      <c r="F1" s="771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инновации+добровольчество0,361</vt:lpstr>
      <vt:lpstr>Лист1</vt:lpstr>
      <vt:lpstr>натур показатели патриотика</vt:lpstr>
      <vt:lpstr>патриотика0,361</vt:lpstr>
      <vt:lpstr>натур показатели таланты+инициа</vt:lpstr>
      <vt:lpstr>таланты+инициативы0,278</vt:lpstr>
      <vt:lpstr>Лист3</vt:lpstr>
      <vt:lpstr>затраты!Область_печати</vt:lpstr>
      <vt:lpstr>'инновации+добровольчество0,361'!Область_печати</vt:lpstr>
      <vt:lpstr>'патриотика0,361'!Область_печати</vt:lpstr>
      <vt:lpstr>'таланты+инициативы0,278'!Область_печати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2025-05-07T09:57:25Z</dcterms:modified>
</cp:coreProperties>
</file>